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 firstSheet="1" activeTab="4"/>
  </bookViews>
  <sheets>
    <sheet name="RWVUBT" sheetId="15" state="hidden" r:id="rId1"/>
    <sheet name="总表" sheetId="12" r:id="rId2"/>
    <sheet name="重点新开工项目" sheetId="4" r:id="rId3"/>
    <sheet name="重点续建项目" sheetId="6" r:id="rId4"/>
    <sheet name="重点预备项目" sheetId="20" r:id="rId5"/>
    <sheet name="重大前期项目" sheetId="21" r:id="rId6"/>
    <sheet name="独立市重点项目" sheetId="16" state="hidden" r:id="rId7"/>
    <sheet name="过渡表" sheetId="19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__________PA7">'[1]SW-TEO'!#REF!</definedName>
    <definedName name="______________PA7">'[1]SW-TEO'!#REF!</definedName>
    <definedName name="___PA8">'[1]SW-TEO'!#REF!</definedName>
    <definedName name="___PD1">'[1]SW-TEO'!#REF!</definedName>
    <definedName name="___PE12">'[1]SW-TEO'!#REF!</definedName>
    <definedName name="___PE13">'[1]SW-TEO'!#REF!</definedName>
    <definedName name="___PE6">'[1]SW-TEO'!#REF!</definedName>
    <definedName name="___PE7">'[1]SW-TEO'!#REF!</definedName>
    <definedName name="___PE8">'[1]SW-TEO'!#REF!</definedName>
    <definedName name="___PE9">'[1]SW-TEO'!#REF!</definedName>
    <definedName name="___PH1">'[1]SW-TEO'!#REF!</definedName>
    <definedName name="___PI1">'[1]SW-TEO'!#REF!</definedName>
    <definedName name="___PK1">'[1]SW-TEO'!#REF!</definedName>
    <definedName name="___PK3">'[1]SW-TEO'!#REF!</definedName>
    <definedName name="__PA8">'[1]SW-TEO'!#REF!</definedName>
    <definedName name="__PD1">'[1]SW-TEO'!#REF!</definedName>
    <definedName name="__PE12">'[1]SW-TEO'!#REF!</definedName>
    <definedName name="__PE13">'[1]SW-TEO'!#REF!</definedName>
    <definedName name="__PE6">'[1]SW-TEO'!#REF!</definedName>
    <definedName name="__PE7">'[1]SW-TEO'!#REF!</definedName>
    <definedName name="__PE8">'[1]SW-TEO'!#REF!</definedName>
    <definedName name="__PE9">'[1]SW-TEO'!#REF!</definedName>
    <definedName name="__PH1">'[1]SW-TEO'!#REF!</definedName>
    <definedName name="__PI1">'[1]SW-TEO'!#REF!</definedName>
    <definedName name="__PK1">'[1]SW-TEO'!#REF!</definedName>
    <definedName name="__PK3">'[1]SW-TEO'!#REF!</definedName>
    <definedName name="_21114" localSheetId="5">#REF!</definedName>
    <definedName name="_21114" localSheetId="4">#REF!</definedName>
    <definedName name="_21114">#REF!</definedName>
    <definedName name="_Fill" hidden="1">[2]eqpmad2!#REF!</definedName>
    <definedName name="_xlnm._FilterDatabase" localSheetId="6" hidden="1">独立市重点项目!$A$4:$AA$4</definedName>
    <definedName name="_xlnm._FilterDatabase" localSheetId="5" hidden="1">重大前期项目!$C$1:$C$17</definedName>
    <definedName name="_xlnm._FilterDatabase" localSheetId="2" hidden="1">重点新开工项目!$C$3:$C$18</definedName>
    <definedName name="_xlnm._FilterDatabase" localSheetId="3" hidden="1">重点续建项目!$C$3:$C$32</definedName>
    <definedName name="_xlnm._FilterDatabase" localSheetId="4" hidden="1">#REF!</definedName>
    <definedName name="_xlnm._FilterDatabase" hidden="1">#REF!</definedName>
    <definedName name="_Order1" hidden="1">255</definedName>
    <definedName name="_Order2" hidden="1">255</definedName>
    <definedName name="_PA7">'[1]SW-TEO'!#REF!</definedName>
    <definedName name="_PA8">'[1]SW-TEO'!#REF!</definedName>
    <definedName name="_PD1">'[1]SW-TEO'!#REF!</definedName>
    <definedName name="_PE12">'[1]SW-TEO'!#REF!</definedName>
    <definedName name="_PE13">'[1]SW-TEO'!#REF!</definedName>
    <definedName name="_PE6">'[1]SW-TEO'!#REF!</definedName>
    <definedName name="_PE7">'[1]SW-TEO'!#REF!</definedName>
    <definedName name="_PE8">'[1]SW-TEO'!#REF!</definedName>
    <definedName name="_PE9">'[1]SW-TEO'!#REF!</definedName>
    <definedName name="_PH1">'[1]SW-TEO'!#REF!</definedName>
    <definedName name="_PI1">'[1]SW-TEO'!#REF!</definedName>
    <definedName name="_PK1">'[1]SW-TEO'!#REF!</definedName>
    <definedName name="_PK3">'[1]SW-TEO'!#REF!</definedName>
    <definedName name="A" localSheetId="5">#REF!</definedName>
    <definedName name="A" localSheetId="4">#REF!</definedName>
    <definedName name="A">#REF!</definedName>
    <definedName name="aa" localSheetId="5">#REF!</definedName>
    <definedName name="aa" localSheetId="4">#REF!</definedName>
    <definedName name="aa">#REF!</definedName>
    <definedName name="aiu_bottom">'[3]Financ. Overview'!#REF!</definedName>
    <definedName name="as">#N/A</definedName>
    <definedName name="data" localSheetId="5">#REF!</definedName>
    <definedName name="data" localSheetId="4">#REF!</definedName>
    <definedName name="data">#REF!</definedName>
    <definedName name="database2" localSheetId="5">#REF!</definedName>
    <definedName name="database2" localSheetId="4">#REF!</definedName>
    <definedName name="database2">#REF!</definedName>
    <definedName name="database3" localSheetId="5">#REF!</definedName>
    <definedName name="database3" localSheetId="4">#REF!</definedName>
    <definedName name="database3">#REF!</definedName>
    <definedName name="dss" localSheetId="5" hidden="1">#REF!</definedName>
    <definedName name="dss" localSheetId="4" hidden="1">#REF!</definedName>
    <definedName name="dss" hidden="1">#REF!</definedName>
    <definedName name="E206." localSheetId="5">#REF!</definedName>
    <definedName name="E206." localSheetId="4">#REF!</definedName>
    <definedName name="E206.">#REF!</definedName>
    <definedName name="eee" localSheetId="5">#REF!</definedName>
    <definedName name="eee" localSheetId="4">#REF!</definedName>
    <definedName name="eee">#REF!</definedName>
    <definedName name="fff" localSheetId="5">#REF!</definedName>
    <definedName name="fff" localSheetId="4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 localSheetId="5">#REF!</definedName>
    <definedName name="hhhh" localSheetId="4">#REF!</definedName>
    <definedName name="hhhh">#REF!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kkkk" localSheetId="5">#REF!</definedName>
    <definedName name="kkkk" localSheetId="4">#REF!</definedName>
    <definedName name="kkkk">#REF!</definedName>
    <definedName name="Module.Prix_SMC" localSheetId="5">[6]!Module.Prix_SMC</definedName>
    <definedName name="Module.Prix_SMC" localSheetId="4">[7]!Module.Prix_SMC</definedName>
    <definedName name="Module.Prix_SMC">[8]!Module.Prix_SMC</definedName>
    <definedName name="OS">[9]Open!#REF!</definedName>
    <definedName name="pr_toolbox">[3]Toolbox!$A$3:$I$80</definedName>
    <definedName name="_xlnm.Print_Area" localSheetId="2">重点新开工项目!$A$1:$O$17</definedName>
    <definedName name="_xlnm.Print_Area" localSheetId="3">重点续建项目!$A$1:$R$32</definedName>
    <definedName name="_xlnm.Print_Area" hidden="1">#N/A</definedName>
    <definedName name="Print_Area_MI" localSheetId="5">#REF!</definedName>
    <definedName name="Print_Area_MI" localSheetId="4">#REF!</definedName>
    <definedName name="Print_Area_MI">#REF!</definedName>
    <definedName name="_xlnm.Print_Titles" localSheetId="5">重大前期项目!$3:$3</definedName>
    <definedName name="_xlnm.Print_Titles" localSheetId="2">重点新开工项目!$3:$4</definedName>
    <definedName name="_xlnm.Print_Titles" localSheetId="3">重点续建项目!$3:$4</definedName>
    <definedName name="_xlnm.Print_Titles" hidden="1">#N/A</definedName>
    <definedName name="Prix_SMC" localSheetId="5">[6]!Prix_SMC</definedName>
    <definedName name="Prix_SMC" localSheetId="4">[7]!Prix_SMC</definedName>
    <definedName name="Prix_SMC">[8]!Prix_SMC</definedName>
    <definedName name="rrrr" localSheetId="5">#REF!</definedName>
    <definedName name="rrrr" localSheetId="4">#REF!</definedName>
    <definedName name="rrrr">#REF!</definedName>
    <definedName name="s" localSheetId="5">#REF!</definedName>
    <definedName name="s" localSheetId="4">#REF!</definedName>
    <definedName name="s">#REF!</definedName>
    <definedName name="s_c_list">[10]Toolbox!$A$7:$H$969</definedName>
    <definedName name="SCG">'[11]G.1R-Shou COP Gf'!#REF!</definedName>
    <definedName name="sdlfee">'[3]Financ. Overview'!$H$13</definedName>
    <definedName name="sfeggsafasfas" localSheetId="5">#REF!</definedName>
    <definedName name="sfeggsafasfas" localSheetId="4">#REF!</definedName>
    <definedName name="sfeggsafasfas">#REF!</definedName>
    <definedName name="solar_ratio" localSheetId="5">'[12]POWER ASSUMPTIONS'!$H$7</definedName>
    <definedName name="solar_ratio" localSheetId="4">'[13]POWER ASSUMPTIONS'!$H$7</definedName>
    <definedName name="solar_ratio">'[14]POWER ASSUMPTIONS'!$H$7</definedName>
    <definedName name="ss" localSheetId="5">#REF!</definedName>
    <definedName name="ss" localSheetId="4">#REF!</definedName>
    <definedName name="ss">#REF!</definedName>
    <definedName name="ss7fee">'[3]Financ. Overview'!$H$18</definedName>
    <definedName name="subsfee">'[3]Financ. Overview'!$H$14</definedName>
    <definedName name="toolbox">[15]Toolbox!$C$5:$T$1578</definedName>
    <definedName name="ttt" localSheetId="5">#REF!</definedName>
    <definedName name="ttt" localSheetId="4">#REF!</definedName>
    <definedName name="ttt">#REF!</definedName>
    <definedName name="tttt" localSheetId="5">#REF!</definedName>
    <definedName name="tttt" localSheetId="4">#REF!</definedName>
    <definedName name="tttt">#REF!</definedName>
    <definedName name="V5.1Fee">'[3]Financ. Overview'!$H$15</definedName>
    <definedName name="www" localSheetId="5">#REF!</definedName>
    <definedName name="www" localSheetId="4">#REF!</definedName>
    <definedName name="www">#REF!</definedName>
    <definedName name="yyyy" localSheetId="5">#REF!</definedName>
    <definedName name="yyyy" localSheetId="4">#REF!</definedName>
    <definedName name="yyyy">#REF!</definedName>
    <definedName name="Z32_Cost_red">'[3]Financ. Overview'!#REF!</definedName>
    <definedName name="本级标准收入2004年">[16]本年收入合计!$E$4:$E$184</definedName>
    <definedName name="拨款汇总_合计" localSheetId="5">SUM([17]汇总!#REF!)</definedName>
    <definedName name="拨款汇总_合计" localSheetId="4">SUM([17]汇总!#REF!)</definedName>
    <definedName name="拨款汇总_合计">SUM([18]汇总!#REF!)</definedName>
    <definedName name="财力" localSheetId="5">#REF!</definedName>
    <definedName name="财力" localSheetId="4">#REF!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多数" localSheetId="5">[21]XL4Poppy!$A$15</definedName>
    <definedName name="大多数" localSheetId="4">[22]XL4Poppy!$A$15</definedName>
    <definedName name="大多数">[23]XL4Poppy!$A$15</definedName>
    <definedName name="大幅度" localSheetId="5">#REF!</definedName>
    <definedName name="大幅度" localSheetId="4">#REF!</definedName>
    <definedName name="大幅度">#REF!</definedName>
    <definedName name="地区名称">[24]封面!#REF!</definedName>
    <definedName name="第二产业分县2003年">[25]GDP!$G$4:$G$184</definedName>
    <definedName name="第二产业合计2003年">[25]GDP!$G$4</definedName>
    <definedName name="第三产业分县2003年">[25]GDP!$H$4:$H$184</definedName>
    <definedName name="第三产业合计2003年">[25]GDP!$H$4</definedName>
    <definedName name="防洪标准" localSheetId="5">'[26]#REF!'!$O$2:$O$4</definedName>
    <definedName name="防洪标准" localSheetId="4">'[27]#REF!'!$O$2:$O$4</definedName>
    <definedName name="防洪标准">'[28]#REF!'!$O$2:$O$4</definedName>
    <definedName name="防洪标准1" localSheetId="5">'[26]#REF!'!$P$2:$P$5</definedName>
    <definedName name="防洪标准1" localSheetId="4">'[27]#REF!'!$P$2:$P$5</definedName>
    <definedName name="防洪标准1">'[28]#REF!'!$P$2:$P$5</definedName>
    <definedName name="防洪标准2" localSheetId="5">'[26]#REF!'!$Q$2:$Q$4</definedName>
    <definedName name="防洪标准2" localSheetId="4">'[27]#REF!'!$Q$2:$Q$4</definedName>
    <definedName name="防洪标准2">'[28]#REF!'!$Q$2:$Q$4</definedName>
    <definedName name="耕地占用税分县2003年">[29]一般预算收入!$U$4:$U$184</definedName>
    <definedName name="耕地占用税合计2003年">[29]一般预算收入!$U$4</definedName>
    <definedName name="工程" localSheetId="5">'[26]#REF!'!$G$2:$G$6</definedName>
    <definedName name="工程" localSheetId="4">'[27]#REF!'!$G$2:$G$6</definedName>
    <definedName name="工程">'[28]#REF!'!$G$2:$G$6</definedName>
    <definedName name="工程1" localSheetId="5">'[30]#REF!'!$G$2:$G$6</definedName>
    <definedName name="工程1" localSheetId="4">'[31]#REF!'!$G$2:$G$6</definedName>
    <definedName name="工程1">'[32]#REF!'!$G$2:$G$6</definedName>
    <definedName name="工商税收2004年">[33]工商税收!$S$4:$S$184</definedName>
    <definedName name="工商税收合计2004年">[33]工商税收!$S$4</definedName>
    <definedName name="公检法司部门编制数">[34]公检法司编制!$E$4:$E$184</definedName>
    <definedName name="公用标准支出">[35]合计!$E$4:$E$184</definedName>
    <definedName name="规划进程" localSheetId="5">'[26]#REF!'!$L$2:$L$5</definedName>
    <definedName name="规划进程" localSheetId="4">'[27]#REF!'!$L$2:$L$5</definedName>
    <definedName name="规划进程">'[28]#REF!'!$L$2:$L$5</definedName>
    <definedName name="规划性质" localSheetId="5">'[26]#REF!'!$K$2:$K$6</definedName>
    <definedName name="规划性质" localSheetId="4">'[27]#REF!'!$K$2:$K$6</definedName>
    <definedName name="规划性质">'[28]#REF!'!$K$2:$K$6</definedName>
    <definedName name="行政管理部门编制数">[34]行政编制!$E$4:$E$184</definedName>
    <definedName name="河段" localSheetId="5">'[26]#REF!'!$I$2:$I$5</definedName>
    <definedName name="河段" localSheetId="4">'[27]#REF!'!$I$2:$I$5</definedName>
    <definedName name="河段">'[28]#REF!'!$I$2:$I$5</definedName>
    <definedName name="河流管理机构" localSheetId="5">'[26]#REF!'!$T$2:$T$4</definedName>
    <definedName name="河流管理机构" localSheetId="4">'[27]#REF!'!$T$2:$T$4</definedName>
    <definedName name="河流管理机构">'[28]#REF!'!$T$2:$T$4</definedName>
    <definedName name="河流属性" localSheetId="5">'[26]#REF!'!$H$2:$H$2</definedName>
    <definedName name="河流属性" localSheetId="4">'[27]#REF!'!$H$2:$H$2</definedName>
    <definedName name="河流属性">'[28]#REF!'!$H$2:$H$2</definedName>
    <definedName name="河流所在" localSheetId="5">'[26]#REF!'!$S$2:$S$5</definedName>
    <definedName name="河流所在" localSheetId="4">'[27]#REF!'!$S$2:$S$5</definedName>
    <definedName name="河流所在">'[28]#REF!'!$S$2:$S$5</definedName>
    <definedName name="洪灾损失" localSheetId="5">'[26]#REF!'!$R$2:$R$8</definedName>
    <definedName name="洪灾损失" localSheetId="4">'[27]#REF!'!$R$2:$R$8</definedName>
    <definedName name="洪灾损失">'[28]#REF!'!$R$2:$R$8</definedName>
    <definedName name="汇率" localSheetId="5">#REF!</definedName>
    <definedName name="汇率" localSheetId="4">#REF!</definedName>
    <definedName name="汇率">#REF!</definedName>
    <definedName name="建设状态" localSheetId="5">'[26]#REF!'!$J$2:$J$3</definedName>
    <definedName name="建设状态" localSheetId="4">'[27]#REF!'!$J$2:$J$3</definedName>
    <definedName name="建设状态">'[28]#REF!'!$J$2:$J$3</definedName>
    <definedName name="科目编码">[36]编码!$A$2:$A$145</definedName>
    <definedName name="流域" localSheetId="5">'[26]#REF!'!$C$2:$C$11</definedName>
    <definedName name="流域" localSheetId="4">'[27]#REF!'!$C$2:$C$11</definedName>
    <definedName name="流域">'[28]#REF!'!$C$2:$C$11</definedName>
    <definedName name="农业人口2003年">[37]农业人口!$E$4:$E$184</definedName>
    <definedName name="农业税分县2003年">[29]一般预算收入!$S$4:$S$184</definedName>
    <definedName name="农业税合计2003年">[29]一般预算收入!$S$4</definedName>
    <definedName name="农业特产税分县2003年">[29]一般预算收入!$T$4:$T$184</definedName>
    <definedName name="农业特产税合计2003年">[29]一般预算收入!$T$4</definedName>
    <definedName name="农业用地面积">[38]农业用地!$E$4:$E$184</definedName>
    <definedName name="契税分县2003年">[29]一般预算收入!$V$4:$V$184</definedName>
    <definedName name="契税合计2003年">[29]一般预算收入!$V$4</definedName>
    <definedName name="前期工作" localSheetId="5">'[26]#REF!'!$M$2:$M$5</definedName>
    <definedName name="前期工作" localSheetId="4">'[27]#REF!'!$M$2:$M$5</definedName>
    <definedName name="前期工作">'[28]#REF!'!$M$2:$M$5</definedName>
    <definedName name="前期进展" localSheetId="5">'[26]#REF!'!$N$2:$N$4</definedName>
    <definedName name="前期进展" localSheetId="4">'[27]#REF!'!$N$2:$N$4</definedName>
    <definedName name="前期进展">'[28]#REF!'!$N$2:$N$4</definedName>
    <definedName name="全额差额比例">'[39]C01-1'!#REF!</definedName>
    <definedName name="人员标准支出">[40]人员支出!$E$4:$E$184</definedName>
    <definedName name="生产列1" localSheetId="5">#REF!</definedName>
    <definedName name="生产列1" localSheetId="4">#REF!</definedName>
    <definedName name="生产列1">#REF!</definedName>
    <definedName name="生产列11" localSheetId="5">#REF!</definedName>
    <definedName name="生产列11" localSheetId="4">#REF!</definedName>
    <definedName name="生产列11">#REF!</definedName>
    <definedName name="生产列15" localSheetId="5">#REF!</definedName>
    <definedName name="生产列15" localSheetId="4">#REF!</definedName>
    <definedName name="生产列15">#REF!</definedName>
    <definedName name="生产列16" localSheetId="5">#REF!</definedName>
    <definedName name="生产列16" localSheetId="4">#REF!</definedName>
    <definedName name="生产列16">#REF!</definedName>
    <definedName name="生产列17" localSheetId="5">#REF!</definedName>
    <definedName name="生产列17" localSheetId="4">#REF!</definedName>
    <definedName name="生产列17">#REF!</definedName>
    <definedName name="生产列19" localSheetId="5">#REF!</definedName>
    <definedName name="生产列19" localSheetId="4">#REF!</definedName>
    <definedName name="生产列19">#REF!</definedName>
    <definedName name="生产列2" localSheetId="5">#REF!</definedName>
    <definedName name="生产列2" localSheetId="4">#REF!</definedName>
    <definedName name="生产列2">#REF!</definedName>
    <definedName name="生产列20" localSheetId="5">#REF!</definedName>
    <definedName name="生产列20" localSheetId="4">#REF!</definedName>
    <definedName name="生产列20">#REF!</definedName>
    <definedName name="生产列3" localSheetId="5">#REF!</definedName>
    <definedName name="生产列3" localSheetId="4">#REF!</definedName>
    <definedName name="生产列3">#REF!</definedName>
    <definedName name="生产列4" localSheetId="5">#REF!</definedName>
    <definedName name="生产列4" localSheetId="4">#REF!</definedName>
    <definedName name="生产列4">#REF!</definedName>
    <definedName name="生产列5" localSheetId="5">#REF!</definedName>
    <definedName name="生产列5" localSheetId="4">#REF!</definedName>
    <definedName name="生产列5">#REF!</definedName>
    <definedName name="生产列6" localSheetId="5">#REF!</definedName>
    <definedName name="生产列6" localSheetId="4">#REF!</definedName>
    <definedName name="生产列6">#REF!</definedName>
    <definedName name="生产列7" localSheetId="5">#REF!</definedName>
    <definedName name="生产列7" localSheetId="4">#REF!</definedName>
    <definedName name="生产列7">#REF!</definedName>
    <definedName name="生产列8" localSheetId="5">#REF!</definedName>
    <definedName name="生产列8" localSheetId="4">#REF!</definedName>
    <definedName name="生产列8">#REF!</definedName>
    <definedName name="生产列9" localSheetId="5">#REF!</definedName>
    <definedName name="生产列9" localSheetId="4">#REF!</definedName>
    <definedName name="生产列9">#REF!</definedName>
    <definedName name="生产期" localSheetId="5">#REF!</definedName>
    <definedName name="生产期" localSheetId="4">#REF!</definedName>
    <definedName name="生产期">#REF!</definedName>
    <definedName name="生产期1" localSheetId="5">#REF!</definedName>
    <definedName name="生产期1" localSheetId="4">#REF!</definedName>
    <definedName name="生产期1">#REF!</definedName>
    <definedName name="生产期11" localSheetId="5">#REF!</definedName>
    <definedName name="生产期11" localSheetId="4">#REF!</definedName>
    <definedName name="生产期11">#REF!</definedName>
    <definedName name="生产期123" localSheetId="5">#REF!</definedName>
    <definedName name="生产期123" localSheetId="4">#REF!</definedName>
    <definedName name="生产期123">#REF!</definedName>
    <definedName name="生产期15" localSheetId="5">#REF!</definedName>
    <definedName name="生产期15" localSheetId="4">#REF!</definedName>
    <definedName name="生产期15">#REF!</definedName>
    <definedName name="生产期16" localSheetId="5">#REF!</definedName>
    <definedName name="生产期16" localSheetId="4">#REF!</definedName>
    <definedName name="生产期16">#REF!</definedName>
    <definedName name="生产期17" localSheetId="5">#REF!</definedName>
    <definedName name="生产期17" localSheetId="4">#REF!</definedName>
    <definedName name="生产期17">#REF!</definedName>
    <definedName name="生产期19" localSheetId="5">#REF!</definedName>
    <definedName name="生产期19" localSheetId="4">#REF!</definedName>
    <definedName name="生产期19">#REF!</definedName>
    <definedName name="生产期2" localSheetId="5">#REF!</definedName>
    <definedName name="生产期2" localSheetId="4">#REF!</definedName>
    <definedName name="生产期2">#REF!</definedName>
    <definedName name="生产期20" localSheetId="5">#REF!</definedName>
    <definedName name="生产期20" localSheetId="4">#REF!</definedName>
    <definedName name="生产期20">#REF!</definedName>
    <definedName name="生产期3" localSheetId="5">#REF!</definedName>
    <definedName name="生产期3" localSheetId="4">#REF!</definedName>
    <definedName name="生产期3">#REF!</definedName>
    <definedName name="生产期4" localSheetId="5">#REF!</definedName>
    <definedName name="生产期4" localSheetId="4">#REF!</definedName>
    <definedName name="生产期4">#REF!</definedName>
    <definedName name="生产期5" localSheetId="5">#REF!</definedName>
    <definedName name="生产期5" localSheetId="4">#REF!</definedName>
    <definedName name="生产期5">#REF!</definedName>
    <definedName name="生产期6" localSheetId="5">#REF!</definedName>
    <definedName name="生产期6" localSheetId="4">#REF!</definedName>
    <definedName name="生产期6">#REF!</definedName>
    <definedName name="生产期7" localSheetId="5">#REF!</definedName>
    <definedName name="生产期7" localSheetId="4">#REF!</definedName>
    <definedName name="生产期7">#REF!</definedName>
    <definedName name="生产期8" localSheetId="5">#REF!</definedName>
    <definedName name="生产期8" localSheetId="4">#REF!</definedName>
    <definedName name="生产期8">#REF!</definedName>
    <definedName name="生产期9" localSheetId="5">#REF!</definedName>
    <definedName name="生产期9" localSheetId="4">#REF!</definedName>
    <definedName name="生产期9">#REF!</definedName>
    <definedName name="省" localSheetId="5">'[26]#REF!'!$B$2:$B$38</definedName>
    <definedName name="省" localSheetId="4">'[27]#REF!'!$B$2:$B$38</definedName>
    <definedName name="省">'[28]#REF!'!$B$2:$B$38</definedName>
    <definedName name="事业发展支出">[41]事业发展!$E$4:$E$184</definedName>
    <definedName name="是" localSheetId="5">#REF!</definedName>
    <definedName name="是" localSheetId="4">#REF!</definedName>
    <definedName name="是">#REF!</definedName>
    <definedName name="水系" localSheetId="5">'[26]#REF!'!$V$2:$V$46</definedName>
    <definedName name="水系" localSheetId="4">'[27]#REF!'!$V$2:$V$46</definedName>
    <definedName name="水系">'[28]#REF!'!$V$2:$V$46</definedName>
    <definedName name="位次d">[42]四月份月报!#REF!</definedName>
    <definedName name="乡镇个数">[43]行政区划!$D$6:$D$184</definedName>
    <definedName name="项目分类" localSheetId="5">'[26]#REF!'!$F$2:$F$5</definedName>
    <definedName name="项目分类" localSheetId="4">'[27]#REF!'!$F$2:$F$5</definedName>
    <definedName name="项目分类">'[28]#REF!'!$F$2:$F$5</definedName>
    <definedName name="项目序号" localSheetId="5">'[26]#REF!'!$U$2:$U$31</definedName>
    <definedName name="项目序号" localSheetId="4">'[27]#REF!'!$U$2:$U$31</definedName>
    <definedName name="项目序号">'[28]#REF!'!$U$2:$U$31</definedName>
    <definedName name="性别">[44]基础编码!$H$2:$H$3</definedName>
    <definedName name="学历">[44]基础编码!$S$2:$S$9</definedName>
    <definedName name="一般预算收入2002年">'[45]2002年一般预算收入'!$AC$4:$AC$184</definedName>
    <definedName name="一般预算收入2003年">[29]一般预算收入!$AD$4:$AD$184</definedName>
    <definedName name="一般预算收入合计2003年">[29]一般预算收入!$AC$4</definedName>
    <definedName name="一级区" localSheetId="5">'[26]#REF!'!$D$2:$D$8</definedName>
    <definedName name="一级区" localSheetId="4">'[27]#REF!'!$D$2:$D$8</definedName>
    <definedName name="一级区">'[28]#REF!'!$D$2:$D$8</definedName>
    <definedName name="支出">'[46]P1012001'!$A$6:$E$117</definedName>
    <definedName name="中国" localSheetId="5">#REF!</definedName>
    <definedName name="中国" localSheetId="4">#REF!</definedName>
    <definedName name="中国">#REF!</definedName>
    <definedName name="中小学生人数2003年">[47]中小学生!$E$4:$E$184</definedName>
    <definedName name="总人口2003年">[48]总人口!$E$4:$E$184</definedName>
    <definedName name="전" localSheetId="5">#REF!</definedName>
    <definedName name="전" localSheetId="4">#REF!</definedName>
    <definedName name="전">#REF!</definedName>
    <definedName name="주택사업본부" localSheetId="5">#REF!</definedName>
    <definedName name="주택사업본부" localSheetId="4">#REF!</definedName>
    <definedName name="주택사업본부">#REF!</definedName>
    <definedName name="철구사업본부" localSheetId="5">#REF!</definedName>
    <definedName name="철구사업본부" localSheetId="4">#REF!</definedName>
    <definedName name="철구사업본부">#REF!</definedName>
  </definedNames>
  <calcPr calcId="144525"/>
</workbook>
</file>

<file path=xl/comments1.xml><?xml version="1.0" encoding="utf-8"?>
<comments xmlns="http://schemas.openxmlformats.org/spreadsheetml/2006/main">
  <authors>
    <author>PC</author>
  </authors>
  <commentList>
    <comment ref="E5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近期开发面积为4.36平方公里，建设内容包括：①横三路以北道路和横支六路（纵一路与纵二路之间段）工程：包括道路工程，给排水工程和电力工程、路灯、路牌等，道路面积约23465㎡，总投资3400万元，2021年计划投资3100万。②垃圾中转站工程：总投资500万元，2021计划年投资约300万元。③不锈钢示范区（近期）场地平整和水渠工程。总投资15689.87万，2021年计划投资4706万。④其他临时工程。2021年计划投资200万。  </t>
        </r>
      </text>
    </comment>
  </commentList>
</comments>
</file>

<file path=xl/sharedStrings.xml><?xml version="1.0" encoding="utf-8"?>
<sst xmlns="http://schemas.openxmlformats.org/spreadsheetml/2006/main" count="585" uniqueCount="369">
  <si>
    <r>
      <rPr>
        <b/>
        <sz val="16"/>
        <rFont val="宋体"/>
        <charset val="134"/>
      </rPr>
      <t>松阳县各责任单位重点建设项目投资计划完成</t>
    </r>
    <r>
      <rPr>
        <b/>
        <sz val="16"/>
        <rFont val="黑体"/>
        <charset val="134"/>
      </rPr>
      <t>进度表</t>
    </r>
    <r>
      <rPr>
        <b/>
        <sz val="16"/>
        <rFont val="宋体"/>
        <charset val="134"/>
      </rPr>
      <t>（</t>
    </r>
    <r>
      <rPr>
        <b/>
        <sz val="16"/>
        <rFont val="Times New Roman"/>
        <charset val="134"/>
      </rPr>
      <t>1-11</t>
    </r>
    <r>
      <rPr>
        <b/>
        <sz val="16"/>
        <rFont val="宋体"/>
        <charset val="134"/>
      </rPr>
      <t>月）</t>
    </r>
  </si>
  <si>
    <t>投资单位：万元</t>
  </si>
  <si>
    <t>序号</t>
  </si>
  <si>
    <t>责任单位</t>
  </si>
  <si>
    <t>项目个数</t>
  </si>
  <si>
    <t>2021年计划投资</t>
  </si>
  <si>
    <t>1-11月计划投资</t>
  </si>
  <si>
    <t>1-11月实际完成投资</t>
  </si>
  <si>
    <t>完成年度计划进度（%）</t>
  </si>
  <si>
    <t>1-11月计划完成率（%）</t>
  </si>
  <si>
    <t>合　　　计</t>
  </si>
  <si>
    <t>水利局</t>
  </si>
  <si>
    <t>农业农村局</t>
  </si>
  <si>
    <t>自然资源和规划局</t>
  </si>
  <si>
    <t>集聚区管委会</t>
  </si>
  <si>
    <t>交通局</t>
  </si>
  <si>
    <t>建设局</t>
  </si>
  <si>
    <t>文广旅体局</t>
  </si>
  <si>
    <t>铁办</t>
  </si>
  <si>
    <t>供电公司</t>
  </si>
  <si>
    <t>教育局</t>
  </si>
  <si>
    <t>卫生健康局</t>
  </si>
  <si>
    <t>水投公司</t>
  </si>
  <si>
    <t>2021年1-11月县重点新开工建设项目进度表</t>
  </si>
  <si>
    <t>单位：万元</t>
  </si>
  <si>
    <t>项　目　名　称</t>
  </si>
  <si>
    <t>总指挥</t>
  </si>
  <si>
    <t>建设规模及建设内容</t>
  </si>
  <si>
    <t>计划总投资</t>
  </si>
  <si>
    <t>投资计划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</si>
  <si>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－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月实际完成投资</t>
    </r>
  </si>
  <si>
    <t>计划完成情况（%）</t>
  </si>
  <si>
    <t>形象进度</t>
  </si>
  <si>
    <t>综合评价</t>
  </si>
  <si>
    <t>1－11月计划投资</t>
  </si>
  <si>
    <t>完成年度计划</t>
  </si>
  <si>
    <t>完成1-11月计划</t>
  </si>
  <si>
    <t>年度主要建设内容及工程形象进度计划</t>
  </si>
  <si>
    <t>本月止实际完成形象</t>
  </si>
  <si>
    <t>进度评估</t>
  </si>
  <si>
    <t>2021年土地整治</t>
  </si>
  <si>
    <t>刘金理</t>
  </si>
  <si>
    <t>垦造耕地2500亩，其中水田1500亩，旱地1000亩；旱改水500亩，建设用地复垦300亩</t>
  </si>
  <si>
    <t>完工</t>
  </si>
  <si>
    <t>开展涉林垦造耕地项目整改。建设用地复垦验收308亩。垦造水田154亩，旱改水110.8亩（安排竣工验收）</t>
  </si>
  <si>
    <t>正常</t>
  </si>
  <si>
    <t>江北灌区续建配套与节水改造项目</t>
  </si>
  <si>
    <t>叶海霞</t>
  </si>
  <si>
    <t>改建引水渠道6公里，防渗加固干、支渠16公里，渠顶巡查道路改建，沿山20公里干渠进行疏浚及截洪排洪设施改造</t>
  </si>
  <si>
    <t>6月开工。完成改建渠道3公里，渠顶巡查道路改及疏浚8公里，改建水闸8座</t>
  </si>
  <si>
    <t>完成改建渠道3公里，渠顶巡查道路改及疏浚6.5公里</t>
  </si>
  <si>
    <t>2021年配电网改造建设工程</t>
  </si>
  <si>
    <t>常务副县长</t>
  </si>
  <si>
    <t>新建及改造35千伏线路21.8公里，10千伏线路176公里，新增及增容10千伏配电台区75个，容量约17400千伏安</t>
  </si>
  <si>
    <t>子项目完成90%</t>
  </si>
  <si>
    <t>城乡垃圾资源化利用处置项目</t>
  </si>
  <si>
    <t>雷剑锋</t>
  </si>
  <si>
    <t>处置中心用地面积11987平方米，建设面积4500平方米；建设古市、斋坛、玉岩、大东坝、象溪垃圾中转站</t>
  </si>
  <si>
    <t>4月开工，主体完工</t>
  </si>
  <si>
    <t>处置中心厂房主体施工，古市、斋坛中转站改造施工</t>
  </si>
  <si>
    <t>滞后</t>
  </si>
  <si>
    <t>古市供水区域管网改造和应急指挥调度中心工程</t>
  </si>
  <si>
    <t>叶向东</t>
  </si>
  <si>
    <t>新建供水进村管道18.3千米、配水管网183千米、加压泵站2座和应急供水调度指挥系统、智慧水务平台</t>
  </si>
  <si>
    <t>3月开工。建设应急指挥调度中心，新建进村主管道、配水管网15千米。铺设村内供水管道</t>
  </si>
  <si>
    <t>完成进村主管安装17千米，村内支管152千米。建成2座加压泵站</t>
  </si>
  <si>
    <t>育英小学</t>
  </si>
  <si>
    <t>杨水文</t>
  </si>
  <si>
    <t>总用地面积75亩，小学新建48个班，在校生2160人，建筑面积40000平方米</t>
  </si>
  <si>
    <t>9月开工，完成教学楼基础</t>
  </si>
  <si>
    <t>地下室土方开挖。基础施工</t>
  </si>
  <si>
    <t>人民医院改扩建项目</t>
  </si>
  <si>
    <t>周鸿飞</t>
  </si>
  <si>
    <t>设置床位400张，总建筑面积51073平方米</t>
  </si>
  <si>
    <t>5月开工，完成地下室及一层主体工程施工</t>
  </si>
  <si>
    <t>改建部分施工完成。扩建部分完成土方开挖基坑支护,地下室基础施工</t>
  </si>
  <si>
    <t>略有滞后</t>
  </si>
  <si>
    <t>浙江科马摩擦材料有限公司技改项目</t>
  </si>
  <si>
    <t>张继森</t>
  </si>
  <si>
    <t>用地面积90亩，新建年产1200万套新能源盘式刹车片、500万台套纸基摩擦片、3000吨T2环保无溶剂新型离合器摩擦片、2500吨高强度抗拉耐磨复合纱线项目</t>
  </si>
  <si>
    <t>3月开工，部分厂房完工</t>
  </si>
  <si>
    <t>1号厂房主体完成，2号厂房完成一层结构，3、4号厂房基础施工</t>
  </si>
  <si>
    <t>浙江新创泰业不锈钢有限公司年产12万吨不锈钢管项目</t>
  </si>
  <si>
    <t>诸跃波</t>
  </si>
  <si>
    <t>用地面积177.8亩，总建筑面积198429平方米，建设年产12万吨不锈钢管及制品生产线</t>
  </si>
  <si>
    <t>3月开工，主体厂房完工</t>
  </si>
  <si>
    <t>1-4号厂房施工</t>
  </si>
  <si>
    <t>浙江华威门业有限公司技改项目</t>
  </si>
  <si>
    <t>卢丁方</t>
  </si>
  <si>
    <t>新增用地面积127亩</t>
  </si>
  <si>
    <t>B厂房完成主体结构、外墙粉刷，C厂房完成基础施工，A厂房完成基础施工</t>
  </si>
  <si>
    <t>浙江云中马股份有限公司新增年产4.5万吨革基坯布生产线项目</t>
  </si>
  <si>
    <t>毛胜法</t>
  </si>
  <si>
    <t>项目总新增用地面积187.67亩，其中一期用地127.55亩；二期项用地60.12亩</t>
  </si>
  <si>
    <t>6月开工，厂房施工</t>
  </si>
  <si>
    <t>1-3号厂房施工</t>
  </si>
  <si>
    <t>宝丰钢业集团有限公司不锈钢智能化产业园项目</t>
  </si>
  <si>
    <t>纪忠民</t>
  </si>
  <si>
    <t>用地面积268.8亩，新建30-40条智能自动化生产线</t>
  </si>
  <si>
    <t>7月开工，厂房施工</t>
  </si>
  <si>
    <t>盘管车间、制管车间、酸洗车间施工</t>
  </si>
  <si>
    <t>合　　　　计</t>
  </si>
  <si>
    <t>说明：“绿灯”表示进度达到计划目标，“黄灯”表示进度与计划有一定差距，“红灯”表示进度已经滞后。</t>
  </si>
  <si>
    <t>2021年1-11月县重点续建项目进度表</t>
  </si>
  <si>
    <t>1－11月实际完成投资</t>
  </si>
  <si>
    <t>2020年止累计完成投资</t>
  </si>
  <si>
    <t>自开工以来累计完成投资</t>
  </si>
  <si>
    <r>
      <rPr>
        <sz val="10"/>
        <rFont val="永中宋体"/>
        <charset val="134"/>
      </rPr>
      <t>完成总投资计划（</t>
    </r>
    <r>
      <rPr>
        <sz val="10"/>
        <rFont val="Times New Roman"/>
        <charset val="134"/>
      </rPr>
      <t>%</t>
    </r>
    <r>
      <rPr>
        <sz val="10"/>
        <rFont val="永中宋体"/>
        <charset val="134"/>
      </rPr>
      <t>）</t>
    </r>
  </si>
  <si>
    <t>完成1－11月计划</t>
  </si>
  <si>
    <t>衢丽铁路松阳段</t>
  </si>
  <si>
    <t>廖卫民</t>
  </si>
  <si>
    <t>衢丽铁路松阳段全长24.1公里</t>
  </si>
  <si>
    <t>松阳段全线开工建设</t>
  </si>
  <si>
    <t>先行开工段活源斜井掘进约1090米；完成坟墓迁移和土地征收协议签订，房屋征收协议签约98.59%。项目用地已获省政府批复</t>
  </si>
  <si>
    <t>松阴溪干流综合治理工程</t>
  </si>
  <si>
    <t>综合治理河道长60.5公里</t>
  </si>
  <si>
    <t>西屏段主体工程完工，古市段施工</t>
  </si>
  <si>
    <t>象溪段主体完工。西屏段基本完工。古市段施工</t>
  </si>
  <si>
    <t>黄南水库工程</t>
  </si>
  <si>
    <t>徐为民</t>
  </si>
  <si>
    <t>新建中型水库1座，总库容9196万立方米，配套电站2座，总装机1.64万千瓦</t>
  </si>
  <si>
    <t>8月份工程完工验收</t>
  </si>
  <si>
    <t>项目基本完工</t>
  </si>
  <si>
    <t>仙居至庆元公路松阳县水南至枫坪段工程（西竹玉公路）</t>
  </si>
  <si>
    <t>交通运输局</t>
  </si>
  <si>
    <t>廖宝云</t>
  </si>
  <si>
    <t>二级公路，主线全长约37.36公里，其中新建段长约34.71公里，同步建设小竹溪连接线约0.35公里</t>
  </si>
  <si>
    <t>实施路基、路面、桥梁、隧道等工程</t>
  </si>
  <si>
    <r>
      <rPr>
        <sz val="10"/>
        <rFont val="宋体"/>
        <charset val="134"/>
      </rPr>
      <t>第一合同段:路基工程完成90%,桥梁工程完成95%，隧道工程完成96%。第二合同段：全线开工，呈田1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、2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、3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隧道、八旦隧道、黄埠坞隧道、周岭根隧道、丁坑口隧道全面施工，路基工程完成63%，隧道工程完成41%，桥梁桩基完成26.6%</t>
    </r>
  </si>
  <si>
    <t>235国道松阳段改建工程</t>
  </si>
  <si>
    <t>阙晓明</t>
  </si>
  <si>
    <t>二级公路，路线全长31.515公里</t>
  </si>
  <si>
    <t>路基施工。继续推进房屋腾空拆除、坟墓迁移、杆线迁移等工作</t>
  </si>
  <si>
    <t>瓦窑头区块改造安置房建设项目</t>
  </si>
  <si>
    <t>涂扬</t>
  </si>
  <si>
    <t>总用地面积85406.5平方米，总建筑面积177098平方米，安置用房873套</t>
  </si>
  <si>
    <t>10月完工</t>
  </si>
  <si>
    <t>项目基本完工。室外工程、地下室施工</t>
  </si>
  <si>
    <t>城区截污纳管雨污分流工程</t>
  </si>
  <si>
    <t>周永龙</t>
  </si>
  <si>
    <t>铺设污水管总长70.98千米，雨水管总长87.36千米，给水管总长31.27千米，电力通信管网总长48.05千米</t>
  </si>
  <si>
    <t>12月完工</t>
  </si>
  <si>
    <t>16个小区完成改造施工。人民大街、环城西路、长松路等11条道路雨污分流改造施工</t>
  </si>
  <si>
    <t>老旧小区改造</t>
  </si>
  <si>
    <t>潘永水</t>
  </si>
  <si>
    <t>县城城北、城西、城东、古城、城南五个社区的37个老旧小区（宿舍）基础设施改造、老城片区内公共服务功能配套改造和古城改造提升三部分</t>
  </si>
  <si>
    <t>改造6个老旧小区，39个房改房</t>
  </si>
  <si>
    <t>紫荆村小游园、屏南小区公房改造，白云小区、慧明东区绿化提升</t>
  </si>
  <si>
    <t>江南东路道路及景观工程</t>
  </si>
  <si>
    <t>林伟</t>
  </si>
  <si>
    <t>城市支干路，道路全长1799.33米，红线宽14-27.5米</t>
  </si>
  <si>
    <t>12月份完工</t>
  </si>
  <si>
    <t>松州大桥以东段级配碎石层、水稳层完成50%</t>
  </si>
  <si>
    <t>北山大道拓宽改造工程</t>
  </si>
  <si>
    <t>城市主干道，总用地面积51282.34平方米，道路红线宽30米，全长1355.84米</t>
  </si>
  <si>
    <t>7月完工</t>
  </si>
  <si>
    <t>项目完工</t>
  </si>
  <si>
    <t>要津南路延伸段道路工程</t>
  </si>
  <si>
    <t>温小运</t>
  </si>
  <si>
    <t>城市次干道，用地面积88596.34平方米，道路全长1880米，标准红线宽26.5米，其中下穿龙丽温高速公路段道路红线宽39.6米</t>
  </si>
  <si>
    <t>完成道路水稳层铺设，侧平石安装</t>
  </si>
  <si>
    <t>市政部分水稳层铺筑、平侧石安装；下穿高速部分人员机械进场，施工准备</t>
  </si>
  <si>
    <t>松阳县县域供水一体化管网工程（象溪、大东坝、裕溪、板桥片）</t>
  </si>
  <si>
    <t>建设局、水利局</t>
  </si>
  <si>
    <t>黄德慧</t>
  </si>
  <si>
    <t>铺设屏安东路至象溪镇、大东坝镇、裕溪乡和板桥乡的供水主管道及进村主管道共98.2千米，新建10座加压泵站</t>
  </si>
  <si>
    <t>新建裕溪乡主管网11公里，建设3座加压泵站。</t>
  </si>
  <si>
    <t>裕溪乡进村主管道安装10公里，建设3座加压泵站。</t>
  </si>
  <si>
    <t>城市燃气管道建设工程</t>
  </si>
  <si>
    <t xml:space="preserve">建立城市门站一座，铺设中高压管线约63公里 </t>
  </si>
  <si>
    <t>建成中压管线8公里</t>
  </si>
  <si>
    <t>已建中压管线16.75公里</t>
  </si>
  <si>
    <t>职业中专迁建工程</t>
  </si>
  <si>
    <t>汪　兴</t>
  </si>
  <si>
    <t>建设规模75个班，在校生 3000人，总用地面积170亩，总建筑面积78898平方米</t>
  </si>
  <si>
    <t>8月份项目竣工</t>
  </si>
  <si>
    <t>丽水学院松阳校区</t>
  </si>
  <si>
    <t>总用地面积500亩，总建筑面积152705平方米。一期学校拟按36个班，1500人的高校办学规模建设，项目用地面积200亩，建筑面积59600平方米</t>
  </si>
  <si>
    <t>县全民健身中心</t>
  </si>
  <si>
    <t>彭　敏</t>
  </si>
  <si>
    <t>用地面积229.5亩，总建筑面积72101平方米，建设体育场、体育馆、游泳馆</t>
  </si>
  <si>
    <t>基本完成钢结构施工和室内装修，完成大部分室外附属工程</t>
  </si>
  <si>
    <t>体育馆室内装修，游泳馆钢、体育场钢结构安装</t>
  </si>
  <si>
    <t>拯救老屋行动工程（二期）</t>
  </si>
  <si>
    <t>叶伟兰</t>
  </si>
  <si>
    <t>修缮松阳县范围内符合要求的老屋65幢</t>
  </si>
  <si>
    <t>启动30幢老屋修缮，完工24幢</t>
  </si>
  <si>
    <t>完工23幢（其中15幢已验收），1幢修缮中</t>
  </si>
  <si>
    <t>松阳县中医医院迁建工程</t>
  </si>
  <si>
    <t>用地面积177亩，设置医疗总床位500张（含康复医疗床位200张），总建筑面积71560（含地下15000平方米）</t>
  </si>
  <si>
    <t>基本完成后勤楼及发热门诊楼主体工程施工，医疗综合楼完成地下室及一层主体施工</t>
  </si>
  <si>
    <t>主体工程结顶</t>
  </si>
  <si>
    <t>县档案馆、现代农业服务中心、环境监控检测中心联合大厦</t>
  </si>
  <si>
    <t>总用地面积10404平方米，总建筑面积39300平方米</t>
  </si>
  <si>
    <t>完成主体工程的50%</t>
  </si>
  <si>
    <t>档案馆主体结顶。主楼1-17层楼板浇筑</t>
  </si>
  <si>
    <t>智能装备产业项目</t>
  </si>
  <si>
    <t>规划总用地面积580亩，总建筑面积68万平方米，主要建设汽摩配、智能装备制造生产线及附属配套设施</t>
  </si>
  <si>
    <t>部分厂房完工</t>
  </si>
  <si>
    <r>
      <rPr>
        <sz val="10"/>
        <rFont val="宋体"/>
        <charset val="134"/>
      </rPr>
      <t>1-13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幢厂房结顶,综合楼结顶，14-16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厂房施工</t>
    </r>
  </si>
  <si>
    <t>茶产业综合体</t>
  </si>
  <si>
    <t>建设茶叶创新产业园、茶叶交易中心、物流中心、绿茶研究所、会展中心、茶未来馆、度假酒店、茶文化主题街等。用地面积约600亩，总建筑面积16万平方米</t>
  </si>
  <si>
    <r>
      <rPr>
        <sz val="10"/>
        <rFont val="宋体"/>
        <charset val="134"/>
      </rPr>
      <t>完成工业地块开发建设，3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地块茶香酒店及茶香学院主体封顶，1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和2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地块完成7万平米主体封顶</t>
    </r>
  </si>
  <si>
    <t>项目处于停工状态</t>
  </si>
  <si>
    <t>松阳-嘉兴松州飞地产业园</t>
  </si>
  <si>
    <t>占地约58亩，新建厂房及配套用房60000平方米</t>
  </si>
  <si>
    <t>清露乡隐旅游度假区</t>
  </si>
  <si>
    <t>潘力平</t>
  </si>
  <si>
    <t>主要建设包括双童山景区、马蹄泉环湖隐逸休闲区、清露乡隐文化园、景区配套游乐设施、清露乡隐小镇、田园观赏区等，总用地面积约2000亩</t>
  </si>
  <si>
    <t>基本完成双童小镇与双童山酒店土建框架结构</t>
  </si>
  <si>
    <t>双童小镇D区块、双童商业街施工</t>
  </si>
  <si>
    <t>南山大健康文化园</t>
  </si>
  <si>
    <t>梅显云</t>
  </si>
  <si>
    <t>项目总用地930亩，其中建设用地263亩，建筑总面积181955平方米.分二期建设</t>
  </si>
  <si>
    <t>12月份基本完成项目一期土建工程</t>
  </si>
  <si>
    <t>1号楼基本结顶，2号楼完成二层板浇筑，3号楼完成局部承台基础浇筑，其余基础施工</t>
  </si>
  <si>
    <t>卯山森林康养项目</t>
  </si>
  <si>
    <t>项目总用地面积约180亩，建设用地面积约43亩</t>
  </si>
  <si>
    <t>12月基本完成仙人谷区块土建框架建设</t>
  </si>
  <si>
    <t>仙人谷区块场地平整、基础施工</t>
  </si>
  <si>
    <t>筏铺小区四期</t>
  </si>
  <si>
    <t>农业农村局、古市镇政府</t>
  </si>
  <si>
    <t>江　山</t>
  </si>
  <si>
    <t>用地面积53.88亩，总建筑面积84419平方米</t>
  </si>
  <si>
    <t>公寓楼主体工程完工，启动相关附属工程建设</t>
  </si>
  <si>
    <t>年出栏10万头生猪标准化养殖示范项目</t>
  </si>
  <si>
    <t>总用地面积123亩，总建筑面积12.1万平方米。建设年出栏10万头生猪生产线</t>
  </si>
  <si>
    <t>7月份完工并投产使用</t>
  </si>
  <si>
    <t>2021年1-11月县重点预备项目进度表</t>
  </si>
  <si>
    <t>项目名称</t>
  </si>
  <si>
    <t>项目总指挥</t>
  </si>
  <si>
    <t>备注</t>
  </si>
  <si>
    <t>全年计划完成形象</t>
  </si>
  <si>
    <t>存在问题</t>
  </si>
  <si>
    <t>赤寿生态工业区块近期第二阶段基础设施工程</t>
  </si>
  <si>
    <t>近期开发面积为4.36平方公里</t>
  </si>
  <si>
    <t>完成前期工作，争取开工</t>
  </si>
  <si>
    <t>子项目不锈钢示范区（近期）第一阶段工程开工建设</t>
  </si>
  <si>
    <t>长虹中路道路改造工程（太平坊路至环城西路段）</t>
  </si>
  <si>
    <t>道路、给排水工程等。道路全长约1.8公里，道路宽32米。</t>
  </si>
  <si>
    <t>完成初步设计编制，红线调整未完成</t>
  </si>
  <si>
    <t>江南社区</t>
  </si>
  <si>
    <t>规划单元总面积约78公顷，实施单元面积约21公顷。总建筑面积约656500平方米，其中地上建筑面积约463500平方米，地下建筑面积约193000平方米</t>
  </si>
  <si>
    <t>全过程咨询二次招标。完成实施方案市级线下评审</t>
  </si>
  <si>
    <t>2021年1-11月县重大前期项目进度完成表</t>
  </si>
  <si>
    <t>计划建设起止年限</t>
  </si>
  <si>
    <t>建设规模及主要建设内容</t>
  </si>
  <si>
    <t>2021年前期工作内容及计划目标</t>
  </si>
  <si>
    <t>1-11月项目实施进度情况</t>
  </si>
  <si>
    <t>进度评价</t>
  </si>
  <si>
    <t>高端不锈钢管科创中心</t>
  </si>
  <si>
    <t>经济商务局</t>
  </si>
  <si>
    <t>2022-2028</t>
  </si>
  <si>
    <t>用地1500亩，建筑面积37万平方米。主要建设不锈钢管集散、会展、科创（研发）中心及博物馆等</t>
  </si>
  <si>
    <t>完成可研编制</t>
  </si>
  <si>
    <t>完成规划方案初稿编制及审查。项目拟并入浙西南公铁物流中心项目一同实施</t>
  </si>
  <si>
    <t>根据松阳县污水处理厂清洁排放技术改造项目方案，从集约用地、加快工程进度考虑，需拆除现有办公楼、食堂和传达室，涉及到国有资产处置问题</t>
  </si>
  <si>
    <t>松阳县赤寿生态工业区块二期工程</t>
  </si>
  <si>
    <t>近期开发面积为2.4平方公里</t>
  </si>
  <si>
    <t>初步控制性详细规划评审已通过，正在启动正式控规编制；坟墓迁移、林地报批已启动</t>
  </si>
  <si>
    <t>范围内涉及两所老桥，因道路拓宽，是否予以保留</t>
  </si>
  <si>
    <t>范围内涉及两所老桥，因道路拓宽，未确定是否予以保留</t>
  </si>
  <si>
    <t>南环路拓宽改造工程（万通大道至站前大道段）</t>
  </si>
  <si>
    <t>2022-2023</t>
  </si>
  <si>
    <t>长约2500米，道路红线宽约40米，局部25米</t>
  </si>
  <si>
    <t>完成初步设计审批</t>
  </si>
  <si>
    <t>开展初步设计编制，涉及国土空间规划调整</t>
  </si>
  <si>
    <t>最终方案未确定</t>
  </si>
  <si>
    <t>东环大桥及接线道路工程</t>
  </si>
  <si>
    <t>道路全长约2.5千米，道路宽40米</t>
  </si>
  <si>
    <t>完成可研审批</t>
  </si>
  <si>
    <t>红线调整</t>
  </si>
  <si>
    <t>屏安东路（西段遗留部分）工程</t>
  </si>
  <si>
    <t>2023-2025</t>
  </si>
  <si>
    <t>道路全长约1.2千米，道路宽32米</t>
  </si>
  <si>
    <r>
      <rPr>
        <sz val="10"/>
        <rFont val="宋体"/>
        <charset val="134"/>
      </rPr>
      <t>开展项建书编制，选址红线公示</t>
    </r>
    <r>
      <rPr>
        <sz val="10"/>
        <color rgb="FFFF0000"/>
        <rFont val="宋体"/>
        <charset val="134"/>
      </rPr>
      <t>（红线优化）</t>
    </r>
  </si>
  <si>
    <t>S222（原50省道）松阳雅溪口至裕溪段公路改建工程</t>
  </si>
  <si>
    <t>2022-2025</t>
  </si>
  <si>
    <t>路线全长19.5千米，按双向四车道一级公路标准规划设计，设计速度80千米/小时，路基宽24.5米</t>
  </si>
  <si>
    <t>项目涉及国道调整，前期工作暂缓</t>
  </si>
  <si>
    <t>235国道松阳至武义段改建工程</t>
  </si>
  <si>
    <t>2022-2026</t>
  </si>
  <si>
    <t>起点位于松阳和武义交界处的坞应坑，终点在邵山脚与G235国道松阳段改建工程（一期）相连，路线全长约8.5千米</t>
  </si>
  <si>
    <t>完成可研审查</t>
  </si>
  <si>
    <t>工可编制基本完成，可研审查准备</t>
  </si>
  <si>
    <t>奉化至庆元公路松阳板桥至靖居口段改建工程</t>
  </si>
  <si>
    <t>路线全长15.722km，采用双向二车道二级公路标准，设计速度为60km/h，路基宽度为10m</t>
  </si>
  <si>
    <t>千年古城·耀眼明珠</t>
  </si>
  <si>
    <t>古市镇</t>
  </si>
  <si>
    <t>2021-2025</t>
  </si>
  <si>
    <t>改造区块用地面积约4.5万平方米</t>
  </si>
  <si>
    <t>子项目“松阳县古市镇千年古城复兴绿色发展项目”完成可研批复</t>
  </si>
  <si>
    <t>规划方案未确定</t>
  </si>
  <si>
    <t>河头文旅综合体项目</t>
  </si>
  <si>
    <t>2022-2024</t>
  </si>
  <si>
    <t>项目规划面积约90亩，主要建设主题民宿、露营基地、生态餐厅、皮划艇运动项目、文创小集等</t>
  </si>
  <si>
    <t>完成施工图设计编制</t>
  </si>
  <si>
    <t>规划方案调整，对接国土空间规划</t>
  </si>
  <si>
    <t>浙江中唐集团有限公司文旅综合体项目</t>
  </si>
  <si>
    <t>待定</t>
  </si>
  <si>
    <t>完成规划方案编制</t>
  </si>
  <si>
    <t>望松安置小区</t>
  </si>
  <si>
    <t>用地面积100亩</t>
  </si>
  <si>
    <t>完成方案编制</t>
  </si>
  <si>
    <t>与中冶签订投资合作意向书</t>
  </si>
  <si>
    <t>祖代原种猪场建设项目</t>
  </si>
  <si>
    <t>计划用地130亩</t>
  </si>
  <si>
    <t>企业投资意向低，前期工作暂缓</t>
  </si>
  <si>
    <t>桐榔康养文旅项目配套工程</t>
  </si>
  <si>
    <t>板桥乡</t>
  </si>
  <si>
    <t>建设旅客服务中心、地下停车场、游步道、旅游厕所，提升改造农村公路3公里，提升改造乡村文化休闲活动场</t>
  </si>
  <si>
    <t>完成规划方案编制及审查</t>
  </si>
  <si>
    <t>抽水蓄能工程</t>
  </si>
  <si>
    <t>装机容量1200MW</t>
  </si>
  <si>
    <t>编制预可研</t>
  </si>
  <si>
    <t>预可研编制，11月29日召开预可研报告审查会</t>
  </si>
  <si>
    <t>古市新水厂工程</t>
  </si>
  <si>
    <t>新建古市新水厂，一期规模4万吨/日，总规模8万吨/日</t>
  </si>
  <si>
    <t>前期研究</t>
  </si>
  <si>
    <t>完成项目建议书编制，开展可研报告编制</t>
  </si>
  <si>
    <t>城市第二污水处理厂</t>
  </si>
  <si>
    <t>用地面积101.35亩，规模预测12万立方米/日，一期规模6万立方米/日</t>
  </si>
  <si>
    <r>
      <rPr>
        <sz val="10"/>
        <color rgb="FFFF0000"/>
        <rFont val="宋体"/>
        <charset val="134"/>
      </rPr>
      <t>完成项目选址，</t>
    </r>
    <r>
      <rPr>
        <sz val="10"/>
        <rFont val="宋体"/>
        <charset val="134"/>
      </rPr>
      <t>完成可研报告编制</t>
    </r>
  </si>
  <si>
    <t>浙西南公铁物流中心</t>
  </si>
  <si>
    <t>发改局（铁办）</t>
  </si>
  <si>
    <t>用地面积1500亩</t>
  </si>
  <si>
    <t>完成概念性规划研究方案编制</t>
  </si>
  <si>
    <t>风力发电</t>
  </si>
  <si>
    <t>发改局</t>
  </si>
  <si>
    <t>育英社区</t>
  </si>
  <si>
    <t>用地315亩。建筑面积27万平方米</t>
  </si>
  <si>
    <t>完成项目备案</t>
  </si>
  <si>
    <t>项目取消</t>
  </si>
  <si>
    <t>不再评价</t>
  </si>
  <si>
    <t>松阳县小港综合治理工程（二期）</t>
  </si>
  <si>
    <t>综合治理河道22千米</t>
  </si>
  <si>
    <t>松阳县松古平原水系综合治理工程</t>
  </si>
  <si>
    <t>综合整治松阴溪流域干支流河道（水系）78千米，新建隧洞、沟渠等</t>
  </si>
  <si>
    <t>完成可研审批及部分子项目初步设计编制</t>
  </si>
  <si>
    <r>
      <rPr>
        <sz val="10"/>
        <rFont val="宋体"/>
        <charset val="134"/>
      </rPr>
      <t>完成项建书审批；</t>
    </r>
    <r>
      <rPr>
        <sz val="10"/>
        <color rgb="FFFF0000"/>
        <rFont val="宋体"/>
        <charset val="134"/>
      </rPr>
      <t>可研报告编制</t>
    </r>
  </si>
  <si>
    <t>松阳县上四都水库</t>
  </si>
  <si>
    <t>总库容约235万立方米</t>
  </si>
  <si>
    <r>
      <rPr>
        <sz val="10"/>
        <rFont val="宋体"/>
        <charset val="134"/>
      </rPr>
      <t>完成项建书审批，</t>
    </r>
    <r>
      <rPr>
        <sz val="10"/>
        <color rgb="FFFF0000"/>
        <rFont val="宋体"/>
        <charset val="134"/>
      </rPr>
      <t>完成地勘。</t>
    </r>
    <r>
      <rPr>
        <sz val="10"/>
        <rFont val="宋体"/>
        <charset val="134"/>
      </rPr>
      <t>开展可研报告编制</t>
    </r>
  </si>
  <si>
    <t>2016年独立市重点项目投资计划表</t>
  </si>
  <si>
    <t>项  目  名  称</t>
  </si>
  <si>
    <t>建设规模和内容</t>
  </si>
  <si>
    <t>2015年止完成投资</t>
  </si>
  <si>
    <t>2016年计划</t>
  </si>
  <si>
    <t>投资额</t>
  </si>
  <si>
    <t>主要建设内容及工程形象进度</t>
  </si>
  <si>
    <t>松阳县江南东路延伸段道路及排水工程</t>
  </si>
  <si>
    <t>城市次干道，道路工程全长297米，宽度24米；雨水渠工程全长1724米</t>
  </si>
  <si>
    <t>松阳县国宇大厦</t>
  </si>
  <si>
    <t>总用地面积4812.96平方米，总建筑面积16460.67平方米</t>
  </si>
  <si>
    <t>主体工程基本完工</t>
  </si>
  <si>
    <t>松阳县预涂感光胶印版材（CTP版）生产线项目</t>
  </si>
  <si>
    <t>集聚区</t>
  </si>
  <si>
    <t>生产线3条，年产CTP2300万平方米。项目用地面积54.86亩，总建筑面积45885平方米</t>
  </si>
  <si>
    <t>设备安装，进入试运行</t>
  </si>
  <si>
    <t>松阳县年产26万台（套）输配电、电缆附件、避雷器、智能开关生产线项目</t>
  </si>
  <si>
    <t>新建年产26万台（套）输配电、电缆附件、避雷器、智能开关生产线1条。项目总用地面积27945平方米，总建筑面积30322.5平方米</t>
  </si>
  <si>
    <t>厂房主体基本完工</t>
  </si>
  <si>
    <t>新开工计划投资</t>
  </si>
  <si>
    <t>新开工实际投资</t>
  </si>
  <si>
    <t>续建计划投资</t>
  </si>
  <si>
    <t>续建实际投资</t>
  </si>
  <si>
    <t>计划投资</t>
  </si>
  <si>
    <t>实际投资</t>
  </si>
  <si>
    <t>文广游体局</t>
  </si>
</sst>
</file>

<file path=xl/styles.xml><?xml version="1.0" encoding="utf-8"?>
<styleSheet xmlns="http://schemas.openxmlformats.org/spreadsheetml/2006/main">
  <numFmts count="40">
    <numFmt numFmtId="43" formatCode="_ * #,##0.00_ ;_ * \-#,##0.00_ ;_ * &quot;-&quot;??_ ;_ @_ "/>
    <numFmt numFmtId="176" formatCode="#,##0;\(#,##0\)"/>
    <numFmt numFmtId="177" formatCode="#,##0;\-#,##0;&quot;-&quot;"/>
    <numFmt numFmtId="44" formatCode="_ &quot;￥&quot;* #,##0.00_ ;_ &quot;￥&quot;* \-#,##0.00_ ;_ &quot;￥&quot;* &quot;-&quot;??_ ;_ @_ "/>
    <numFmt numFmtId="178" formatCode="_-* #,##0_$_-;\-* #,##0_$_-;_-* &quot;-&quot;_$_-;_-@_-"/>
    <numFmt numFmtId="179" formatCode="_-* #,##0.00\ _k_r_-;\-* #,##0.00\ _k_r_-;_-* &quot;-&quot;??\ _k_r_-;_-@_-"/>
    <numFmt numFmtId="41" formatCode="_ * #,##0_ ;_ * \-#,##0_ ;_ * &quot;-&quot;_ ;_ @_ "/>
    <numFmt numFmtId="180" formatCode="_-&quot;$&quot;\ * #,##0_-;_-&quot;$&quot;\ * #,##0\-;_-&quot;$&quot;\ * &quot;-&quot;_-;_-@_-"/>
    <numFmt numFmtId="181" formatCode="\$#,##0;\(\$#,##0\)"/>
    <numFmt numFmtId="182" formatCode="_-* #,##0\ _k_r_-;\-* #,##0\ _k_r_-;_-* &quot;-&quot;\ _k_r_-;_-@_-"/>
    <numFmt numFmtId="42" formatCode="_ &quot;￥&quot;* #,##0_ ;_ &quot;￥&quot;* \-#,##0_ ;_ &quot;￥&quot;* &quot;-&quot;_ ;_ @_ "/>
    <numFmt numFmtId="183" formatCode="_-&quot;$&quot;* #,##0_-;\-&quot;$&quot;* #,##0_-;_-&quot;$&quot;* &quot;-&quot;_-;_-@_-"/>
    <numFmt numFmtId="184" formatCode="_-* #,##0.00&quot;$&quot;_-;\-* #,##0.00&quot;$&quot;_-;_-* &quot;-&quot;??&quot;$&quot;_-;_-@_-"/>
    <numFmt numFmtId="185" formatCode="&quot;$&quot;\ #,##0.00_-;[Red]&quot;$&quot;\ #,##0.00\-"/>
    <numFmt numFmtId="186" formatCode="0_ "/>
    <numFmt numFmtId="187" formatCode="_ \¥* #,##0.00_ ;_ \¥* \-#,##0.00_ ;_ \¥* &quot;-&quot;??_ ;_ @_ "/>
    <numFmt numFmtId="188" formatCode="yy\.mm\.dd"/>
    <numFmt numFmtId="189" formatCode="&quot;$&quot;#,##0_);[Red]\(&quot;$&quot;#,##0\)"/>
    <numFmt numFmtId="190" formatCode="&quot;$&quot;#,##0_);\(&quot;$&quot;#,##0\)"/>
    <numFmt numFmtId="191" formatCode="\$#,##0.00;\(\$#,##0.00\)"/>
    <numFmt numFmtId="192" formatCode="_(&quot;$&quot;* #,##0.00_);_(&quot;$&quot;* \(#,##0.00\);_(&quot;$&quot;* &quot;-&quot;??_);_(@_)"/>
    <numFmt numFmtId="193" formatCode="0.00_)"/>
    <numFmt numFmtId="194" formatCode="_-* #,##0&quot;$&quot;_-;\-* #,##0&quot;$&quot;_-;_-* &quot;-&quot;&quot;$&quot;_-;_-@_-"/>
    <numFmt numFmtId="195" formatCode="_(&quot;$&quot;* #,##0_);_(&quot;$&quot;* \(#,##0\);_(&quot;$&quot;* &quot;-&quot;_);_(@_)"/>
    <numFmt numFmtId="196" formatCode="&quot;綅&quot;\t#,##0_);[Red]\(&quot;綅&quot;\t#,##0\)"/>
    <numFmt numFmtId="197" formatCode="_-* #,##0.00_-;\-* #,##0.00_-;_-* &quot;-&quot;??_-;_-@_-"/>
    <numFmt numFmtId="198" formatCode="#,##0;[Red]\(#,##0\)"/>
    <numFmt numFmtId="199" formatCode="0.0"/>
    <numFmt numFmtId="200" formatCode="_-&quot;$&quot;\ * #,##0.00_-;_-&quot;$&quot;\ * #,##0.00\-;_-&quot;$&quot;\ * &quot;-&quot;??_-;_-@_-"/>
    <numFmt numFmtId="201" formatCode="0_);[Red]\(0\)"/>
    <numFmt numFmtId="202" formatCode="&quot;?\t#,##0_);[Red]\(&quot;&quot;?&quot;\t#,##0\)"/>
    <numFmt numFmtId="203" formatCode="#,##0.0_);\(#,##0.0\)"/>
    <numFmt numFmtId="204" formatCode="#\ ??/??"/>
    <numFmt numFmtId="205" formatCode="_-* #,##0.00_$_-;\-* #,##0.00_$_-;_-* &quot;-&quot;??_$_-;_-@_-"/>
    <numFmt numFmtId="206" formatCode="&quot;$&quot;#,##0.00_);[Red]\(&quot;$&quot;#,##0.00\)"/>
    <numFmt numFmtId="207" formatCode="0.00_ "/>
    <numFmt numFmtId="208" formatCode="_-&quot;$&quot;* #,##0.00_-;\-&quot;$&quot;* #,##0.00_-;_-&quot;$&quot;* &quot;-&quot;??_-;_-@_-"/>
    <numFmt numFmtId="209" formatCode="0.0_ "/>
    <numFmt numFmtId="210" formatCode="0.0_);[Red]\(0.0\)"/>
    <numFmt numFmtId="211" formatCode="0.00_);[Red]\(0.00\)"/>
  </numFmts>
  <fonts count="110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永中宋体"/>
      <charset val="134"/>
    </font>
    <font>
      <sz val="8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8"/>
      <name val="Arial"/>
      <charset val="134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color indexed="8"/>
      <name val="楷体_GB2312"/>
      <charset val="134"/>
    </font>
    <font>
      <b/>
      <sz val="10"/>
      <name val="MS Sans Serif"/>
      <charset val="134"/>
    </font>
    <font>
      <sz val="12"/>
      <color indexed="17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sz val="8"/>
      <name val="Times New Roman"/>
      <charset val="134"/>
    </font>
    <font>
      <sz val="10.5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2"/>
      <color indexed="9"/>
      <name val="宋体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9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b/>
      <sz val="9"/>
      <name val="Arial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0"/>
      <name val="Tms Rmn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20"/>
      <name val="宋体"/>
      <charset val="134"/>
    </font>
    <font>
      <u/>
      <sz val="7.5"/>
      <color indexed="12"/>
      <name val="Arial"/>
      <charset val="134"/>
    </font>
    <font>
      <sz val="12"/>
      <color indexed="20"/>
      <name val="宋体"/>
      <charset val="134"/>
    </font>
    <font>
      <sz val="10"/>
      <color indexed="17"/>
      <name val="宋体"/>
      <charset val="134"/>
    </font>
    <font>
      <sz val="11"/>
      <color indexed="10"/>
      <name val="宋体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sz val="7"/>
      <name val="Helv"/>
      <charset val="134"/>
    </font>
    <font>
      <b/>
      <i/>
      <sz val="16"/>
      <name val="Helv"/>
      <charset val="134"/>
    </font>
    <font>
      <i/>
      <sz val="11"/>
      <color indexed="23"/>
      <name val="宋体"/>
      <charset val="134"/>
    </font>
    <font>
      <sz val="12"/>
      <name val="新細明體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u/>
      <sz val="12"/>
      <color indexed="20"/>
      <name val="宋体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2"/>
      <name val="Arial"/>
      <charset val="134"/>
    </font>
    <font>
      <sz val="7"/>
      <name val="Small Fonts"/>
      <charset val="134"/>
    </font>
    <font>
      <sz val="10"/>
      <color indexed="20"/>
      <name val="Arial"/>
      <charset val="134"/>
    </font>
    <font>
      <sz val="7"/>
      <color indexed="10"/>
      <name val="Helv"/>
      <charset val="134"/>
    </font>
    <font>
      <u/>
      <sz val="12"/>
      <color indexed="12"/>
      <name val="宋体"/>
      <charset val="134"/>
    </font>
    <font>
      <sz val="18"/>
      <color indexed="54"/>
      <name val="宋体"/>
      <charset val="134"/>
    </font>
    <font>
      <u/>
      <sz val="7.5"/>
      <color indexed="36"/>
      <name val="Arial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2"/>
      <name val="바탕체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0"/>
      <color indexed="17"/>
      <name val="Arial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2"/>
      <name val="Courier"/>
      <charset val="134"/>
    </font>
    <font>
      <b/>
      <sz val="15"/>
      <color indexed="54"/>
      <name val="宋体"/>
      <charset val="134"/>
    </font>
    <font>
      <sz val="11"/>
      <name val="宋体"/>
      <charset val="134"/>
    </font>
    <font>
      <b/>
      <sz val="14"/>
      <name val="楷体"/>
      <charset val="134"/>
    </font>
    <font>
      <b/>
      <sz val="11"/>
      <color indexed="8"/>
      <name val="宋体"/>
      <charset val="134"/>
    </font>
    <font>
      <sz val="12"/>
      <color indexed="8"/>
      <name val="永中宋体"/>
      <charset val="134"/>
    </font>
    <font>
      <sz val="12"/>
      <name val="官帕眉"/>
      <charset val="134"/>
    </font>
    <font>
      <sz val="10"/>
      <name val="MS Sans Serif"/>
      <charset val="134"/>
    </font>
    <font>
      <vertAlign val="superscript"/>
      <sz val="10"/>
      <name val="宋体"/>
      <charset val="134"/>
    </font>
    <font>
      <b/>
      <sz val="16"/>
      <name val="黑体"/>
      <charset val="134"/>
    </font>
    <font>
      <b/>
      <sz val="16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7">
    <xf numFmtId="0" fontId="0" fillId="0" borderId="0"/>
    <xf numFmtId="0" fontId="14" fillId="5" borderId="0" applyNumberFormat="0" applyBorder="0" applyAlignment="0" applyProtection="0">
      <alignment vertical="center"/>
    </xf>
    <xf numFmtId="0" fontId="19" fillId="0" borderId="0"/>
    <xf numFmtId="42" fontId="18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33" fillId="0" borderId="0">
      <alignment horizontal="center" wrapText="1"/>
      <protection locked="0"/>
    </xf>
    <xf numFmtId="0" fontId="21" fillId="18" borderId="0" applyNumberFormat="0" applyBorder="0" applyAlignment="0" applyProtection="0"/>
    <xf numFmtId="41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29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188" fontId="49" fillId="0" borderId="25" applyFill="0" applyProtection="0">
      <alignment horizontal="right"/>
    </xf>
    <xf numFmtId="0" fontId="13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8" fillId="15" borderId="18" applyNumberFormat="0" applyFont="0" applyAlignment="0" applyProtection="0">
      <alignment vertical="center"/>
    </xf>
    <xf numFmtId="0" fontId="19" fillId="0" borderId="0"/>
    <xf numFmtId="0" fontId="26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57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1" fillId="24" borderId="23" applyNumberFormat="0" applyAlignment="0" applyProtection="0">
      <alignment vertical="center"/>
    </xf>
    <xf numFmtId="0" fontId="32" fillId="17" borderId="20" applyNumberFormat="0" applyAlignment="0" applyProtection="0">
      <alignment vertical="center"/>
    </xf>
    <xf numFmtId="0" fontId="58" fillId="24" borderId="17" applyNumberFormat="0" applyAlignment="0" applyProtection="0">
      <alignment vertical="center"/>
    </xf>
    <xf numFmtId="0" fontId="39" fillId="20" borderId="22" applyNumberFormat="0" applyAlignment="0" applyProtection="0">
      <alignment vertical="center"/>
    </xf>
    <xf numFmtId="0" fontId="24" fillId="0" borderId="0">
      <alignment vertical="top"/>
    </xf>
    <xf numFmtId="0" fontId="28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3" fillId="35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17" fillId="0" borderId="16" applyNumberFormat="0" applyFill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9" fillId="0" borderId="0"/>
    <xf numFmtId="0" fontId="13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49" fillId="0" borderId="0"/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31" fillId="0" borderId="0"/>
    <xf numFmtId="0" fontId="14" fillId="5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9" fillId="0" borderId="0"/>
    <xf numFmtId="0" fontId="30" fillId="5" borderId="0" applyNumberFormat="0" applyBorder="0" applyAlignment="0" applyProtection="0"/>
    <xf numFmtId="0" fontId="24" fillId="0" borderId="0">
      <alignment vertical="top"/>
    </xf>
    <xf numFmtId="0" fontId="14" fillId="9" borderId="0" applyNumberFormat="0" applyBorder="0" applyAlignment="0" applyProtection="0">
      <alignment vertical="center"/>
    </xf>
    <xf numFmtId="0" fontId="24" fillId="0" borderId="0">
      <alignment vertical="top"/>
    </xf>
    <xf numFmtId="0" fontId="19" fillId="0" borderId="0"/>
    <xf numFmtId="0" fontId="47" fillId="5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24" fillId="0" borderId="0" applyNumberFormat="0" applyFill="0" applyBorder="0" applyAlignment="0" applyProtection="0">
      <alignment vertical="top"/>
    </xf>
    <xf numFmtId="0" fontId="19" fillId="0" borderId="0"/>
    <xf numFmtId="0" fontId="49" fillId="0" borderId="0"/>
    <xf numFmtId="0" fontId="65" fillId="0" borderId="0"/>
    <xf numFmtId="0" fontId="21" fillId="10" borderId="0" applyNumberFormat="0" applyBorder="0" applyAlignment="0" applyProtection="0"/>
    <xf numFmtId="0" fontId="31" fillId="0" borderId="0"/>
    <xf numFmtId="0" fontId="31" fillId="0" borderId="0"/>
    <xf numFmtId="0" fontId="66" fillId="0" borderId="29" applyNumberFormat="0" applyFill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31" fillId="0" borderId="0"/>
    <xf numFmtId="0" fontId="34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31" fillId="0" borderId="0"/>
    <xf numFmtId="0" fontId="65" fillId="0" borderId="0"/>
    <xf numFmtId="0" fontId="14" fillId="9" borderId="0" applyNumberFormat="0" applyBorder="0" applyAlignment="0" applyProtection="0">
      <alignment vertical="center"/>
    </xf>
    <xf numFmtId="0" fontId="24" fillId="0" borderId="0">
      <alignment vertical="top"/>
    </xf>
    <xf numFmtId="0" fontId="31" fillId="0" borderId="0"/>
    <xf numFmtId="0" fontId="19" fillId="0" borderId="0"/>
    <xf numFmtId="0" fontId="42" fillId="54" borderId="0" applyNumberFormat="0" applyBorder="0" applyAlignment="0" applyProtection="0">
      <alignment vertical="center"/>
    </xf>
    <xf numFmtId="0" fontId="19" fillId="0" borderId="0"/>
    <xf numFmtId="41" fontId="0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/>
    <xf numFmtId="0" fontId="20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0">
      <alignment vertical="top"/>
    </xf>
    <xf numFmtId="0" fontId="26" fillId="13" borderId="0" applyNumberFormat="0" applyBorder="0" applyAlignment="0" applyProtection="0">
      <alignment vertical="center"/>
    </xf>
    <xf numFmtId="0" fontId="19" fillId="0" borderId="0"/>
    <xf numFmtId="10" fontId="0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19" fillId="0" borderId="0"/>
    <xf numFmtId="0" fontId="24" fillId="0" borderId="0">
      <alignment vertical="top"/>
    </xf>
    <xf numFmtId="0" fontId="3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4" fillId="0" borderId="0">
      <alignment vertical="top"/>
    </xf>
    <xf numFmtId="0" fontId="14" fillId="9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49" fillId="0" borderId="0"/>
    <xf numFmtId="0" fontId="19" fillId="0" borderId="0"/>
    <xf numFmtId="0" fontId="19" fillId="0" borderId="0"/>
    <xf numFmtId="0" fontId="26" fillId="14" borderId="0" applyNumberFormat="0" applyBorder="0" applyAlignment="0" applyProtection="0">
      <alignment vertical="center"/>
    </xf>
    <xf numFmtId="0" fontId="49" fillId="0" borderId="0"/>
    <xf numFmtId="0" fontId="68" fillId="13" borderId="0" applyNumberFormat="0" applyBorder="0" applyAlignment="0" applyProtection="0"/>
    <xf numFmtId="0" fontId="27" fillId="59" borderId="0" applyNumberFormat="0" applyBorder="0" applyAlignment="0" applyProtection="0">
      <alignment vertical="center"/>
    </xf>
    <xf numFmtId="0" fontId="21" fillId="59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0" fillId="0" borderId="0"/>
    <xf numFmtId="0" fontId="28" fillId="9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93" fontId="70" fillId="0" borderId="0"/>
    <xf numFmtId="0" fontId="27" fillId="0" borderId="0"/>
    <xf numFmtId="3" fontId="69" fillId="0" borderId="0"/>
    <xf numFmtId="0" fontId="64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/>
    <xf numFmtId="0" fontId="0" fillId="0" borderId="0"/>
    <xf numFmtId="0" fontId="0" fillId="0" borderId="0"/>
    <xf numFmtId="0" fontId="20" fillId="25" borderId="0" applyNumberFormat="0" applyBorder="0" applyAlignment="0" applyProtection="0">
      <alignment vertical="center"/>
    </xf>
    <xf numFmtId="0" fontId="38" fillId="57" borderId="0" applyNumberFormat="0" applyBorder="0" applyAlignment="0" applyProtection="0"/>
    <xf numFmtId="0" fontId="0" fillId="0" borderId="0"/>
    <xf numFmtId="0" fontId="73" fillId="0" borderId="25" applyNumberFormat="0" applyFill="0" applyProtection="0">
      <alignment horizontal="center"/>
    </xf>
    <xf numFmtId="0" fontId="0" fillId="0" borderId="0"/>
    <xf numFmtId="0" fontId="20" fillId="60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55" borderId="0" applyNumberFormat="0" applyBorder="0" applyAlignment="0" applyProtection="0">
      <alignment vertical="center"/>
    </xf>
    <xf numFmtId="14" fontId="33" fillId="0" borderId="0">
      <alignment horizontal="center" wrapText="1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0" fillId="0" borderId="0"/>
    <xf numFmtId="3" fontId="0" fillId="0" borderId="0" applyFont="0" applyFill="0" applyBorder="0" applyAlignment="0" applyProtection="0"/>
    <xf numFmtId="0" fontId="42" fillId="5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0" fillId="0" borderId="0"/>
    <xf numFmtId="0" fontId="51" fillId="31" borderId="13">
      <protection locked="0"/>
    </xf>
    <xf numFmtId="0" fontId="47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49" fillId="0" borderId="3" applyNumberFormat="0" applyFill="0" applyProtection="0">
      <alignment horizontal="left"/>
    </xf>
    <xf numFmtId="0" fontId="0" fillId="0" borderId="0"/>
    <xf numFmtId="0" fontId="42" fillId="25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1" fillId="0" borderId="0">
      <protection locked="0"/>
    </xf>
    <xf numFmtId="0" fontId="36" fillId="30" borderId="0" applyNumberFormat="0" applyBorder="0" applyAlignment="0" applyProtection="0"/>
    <xf numFmtId="0" fontId="21" fillId="59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36" fillId="2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1" fillId="5" borderId="0" applyNumberFormat="0" applyBorder="0" applyAlignment="0" applyProtection="0"/>
    <xf numFmtId="0" fontId="30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36" fillId="18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36" fillId="30" borderId="0" applyNumberFormat="0" applyBorder="0" applyAlignment="0" applyProtection="0"/>
    <xf numFmtId="190" fontId="29" fillId="0" borderId="15" applyAlignment="0" applyProtection="0"/>
    <xf numFmtId="0" fontId="21" fillId="59" borderId="0" applyNumberFormat="0" applyBorder="0" applyAlignment="0" applyProtection="0"/>
    <xf numFmtId="0" fontId="21" fillId="18" borderId="0" applyNumberFormat="0" applyBorder="0" applyAlignment="0" applyProtection="0"/>
    <xf numFmtId="0" fontId="36" fillId="18" borderId="0" applyNumberFormat="0" applyBorder="0" applyAlignment="0" applyProtection="0"/>
    <xf numFmtId="192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76" fillId="0" borderId="31" applyNumberFormat="0" applyAlignment="0" applyProtection="0">
      <alignment horizontal="left" vertical="center"/>
    </xf>
    <xf numFmtId="0" fontId="20" fillId="5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0" fontId="21" fillId="59" borderId="0" applyNumberFormat="0" applyBorder="0" applyAlignment="0" applyProtection="0"/>
    <xf numFmtId="0" fontId="0" fillId="0" borderId="0">
      <alignment vertical="center"/>
    </xf>
    <xf numFmtId="0" fontId="36" fillId="16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21" fillId="17" borderId="0" applyNumberFormat="0" applyBorder="0" applyAlignment="0" applyProtection="0"/>
    <xf numFmtId="0" fontId="36" fillId="17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177" fontId="24" fillId="0" borderId="0" applyFill="0" applyBorder="0" applyAlignment="0"/>
    <xf numFmtId="0" fontId="77" fillId="18" borderId="20" applyNumberFormat="0" applyAlignment="0" applyProtection="0">
      <alignment vertical="center"/>
    </xf>
    <xf numFmtId="0" fontId="68" fillId="13" borderId="0" applyNumberFormat="0" applyBorder="0" applyAlignment="0" applyProtection="0"/>
    <xf numFmtId="0" fontId="29" fillId="0" borderId="19">
      <alignment horizontal="center"/>
    </xf>
    <xf numFmtId="0" fontId="0" fillId="0" borderId="0">
      <alignment vertical="center"/>
    </xf>
    <xf numFmtId="0" fontId="50" fillId="29" borderId="24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76" fontId="9" fillId="0" borderId="0"/>
    <xf numFmtId="197" fontId="0" fillId="0" borderId="0" applyFont="0" applyFill="0" applyBorder="0" applyAlignment="0" applyProtection="0"/>
    <xf numFmtId="198" fontId="49" fillId="0" borderId="0"/>
    <xf numFmtId="0" fontId="48" fillId="0" borderId="0" applyNumberFormat="0" applyFill="0" applyBorder="0" applyAlignment="0" applyProtection="0"/>
    <xf numFmtId="200" fontId="0" fillId="0" borderId="0" applyFont="0" applyFill="0" applyBorder="0" applyAlignment="0" applyProtection="0"/>
    <xf numFmtId="191" fontId="9" fillId="0" borderId="0"/>
    <xf numFmtId="0" fontId="0" fillId="0" borderId="0">
      <alignment vertical="center"/>
    </xf>
    <xf numFmtId="0" fontId="78" fillId="0" borderId="0" applyProtection="0"/>
    <xf numFmtId="0" fontId="47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81" fontId="9" fillId="0" borderId="0"/>
    <xf numFmtId="0" fontId="71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49" fillId="0" borderId="0"/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81" fillId="0" borderId="0"/>
    <xf numFmtId="0" fontId="4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/>
    <xf numFmtId="0" fontId="62" fillId="13" borderId="0" applyNumberFormat="0" applyBorder="0" applyAlignment="0" applyProtection="0">
      <alignment vertical="center"/>
    </xf>
    <xf numFmtId="2" fontId="78" fillId="0" borderId="0" applyProtection="0"/>
    <xf numFmtId="0" fontId="14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38" fillId="62" borderId="0" applyNumberFormat="0" applyBorder="0" applyAlignment="0" applyProtection="0"/>
    <xf numFmtId="0" fontId="22" fillId="18" borderId="0" applyNumberFormat="0" applyBorder="0" applyAlignment="0" applyProtection="0"/>
    <xf numFmtId="0" fontId="86" fillId="0" borderId="33" applyNumberFormat="0" applyFill="0" applyAlignment="0" applyProtection="0">
      <alignment vertical="center"/>
    </xf>
    <xf numFmtId="0" fontId="76" fillId="0" borderId="7">
      <alignment horizontal="left" vertical="center"/>
    </xf>
    <xf numFmtId="0" fontId="88" fillId="0" borderId="0" applyProtection="0"/>
    <xf numFmtId="0" fontId="26" fillId="13" borderId="0" applyNumberFormat="0" applyBorder="0" applyAlignment="0" applyProtection="0">
      <alignment vertical="center"/>
    </xf>
    <xf numFmtId="0" fontId="76" fillId="0" borderId="0" applyProtection="0"/>
    <xf numFmtId="0" fontId="27" fillId="0" borderId="0">
      <alignment vertical="center"/>
    </xf>
    <xf numFmtId="0" fontId="22" fillId="10" borderId="1" applyNumberFormat="0" applyBorder="0" applyAlignment="0" applyProtection="0"/>
    <xf numFmtId="0" fontId="22" fillId="10" borderId="1" applyNumberFormat="0" applyBorder="0" applyAlignment="0" applyProtection="0"/>
    <xf numFmtId="0" fontId="90" fillId="0" borderId="0"/>
    <xf numFmtId="203" fontId="91" fillId="64" borderId="0"/>
    <xf numFmtId="0" fontId="9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50" fillId="29" borderId="24" applyNumberFormat="0" applyAlignment="0" applyProtection="0">
      <alignment vertical="center"/>
    </xf>
    <xf numFmtId="203" fontId="89" fillId="63" borderId="0"/>
    <xf numFmtId="202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9" fillId="0" borderId="0"/>
    <xf numFmtId="37" fontId="79" fillId="0" borderId="0"/>
    <xf numFmtId="0" fontId="91" fillId="0" borderId="0"/>
    <xf numFmtId="0" fontId="27" fillId="0" borderId="0">
      <alignment vertical="center"/>
      <protection locked="0"/>
    </xf>
    <xf numFmtId="0" fontId="26" fillId="13" borderId="0" applyNumberFormat="0" applyBorder="0" applyAlignment="0" applyProtection="0">
      <alignment vertical="center"/>
    </xf>
    <xf numFmtId="0" fontId="31" fillId="0" borderId="0"/>
    <xf numFmtId="0" fontId="47" fillId="5" borderId="0" applyNumberFormat="0" applyBorder="0" applyAlignment="0" applyProtection="0">
      <alignment vertical="center"/>
    </xf>
    <xf numFmtId="0" fontId="0" fillId="10" borderId="37" applyNumberFormat="0" applyFont="0" applyAlignment="0" applyProtection="0">
      <alignment vertical="center"/>
    </xf>
    <xf numFmtId="0" fontId="94" fillId="18" borderId="36" applyNumberFormat="0" applyAlignment="0" applyProtection="0">
      <alignment vertical="center"/>
    </xf>
    <xf numFmtId="9" fontId="0" fillId="0" borderId="0" applyFont="0" applyFill="0" applyBorder="0" applyAlignment="0" applyProtection="0"/>
    <xf numFmtId="204" fontId="0" fillId="0" borderId="0" applyFont="0" applyFill="0" applyProtection="0"/>
    <xf numFmtId="0" fontId="83" fillId="0" borderId="0" applyNumberForma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>
      <alignment vertical="center"/>
    </xf>
    <xf numFmtId="0" fontId="0" fillId="65" borderId="0" applyNumberFormat="0" applyFont="0" applyBorder="0" applyAlignment="0" applyProtection="0"/>
    <xf numFmtId="0" fontId="6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19" fillId="0" borderId="0"/>
    <xf numFmtId="0" fontId="26" fillId="1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51" fillId="31" borderId="13">
      <protection locked="0"/>
    </xf>
    <xf numFmtId="0" fontId="74" fillId="0" borderId="0"/>
    <xf numFmtId="0" fontId="51" fillId="31" borderId="13">
      <protection locked="0"/>
    </xf>
    <xf numFmtId="0" fontId="96" fillId="0" borderId="0" applyNumberFormat="0" applyFill="0" applyBorder="0" applyAlignment="0" applyProtection="0">
      <alignment vertical="center"/>
    </xf>
    <xf numFmtId="0" fontId="0" fillId="0" borderId="0"/>
    <xf numFmtId="0" fontId="78" fillId="0" borderId="34" applyProtection="0"/>
    <xf numFmtId="182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7" fillId="0" borderId="0"/>
    <xf numFmtId="196" fontId="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95" fontId="0" fillId="0" borderId="0" applyFont="0" applyFill="0" applyBorder="0" applyAlignment="0" applyProtection="0"/>
    <xf numFmtId="0" fontId="49" fillId="0" borderId="3" applyNumberFormat="0" applyFill="0" applyProtection="0">
      <alignment horizontal="right"/>
    </xf>
    <xf numFmtId="0" fontId="97" fillId="0" borderId="0"/>
    <xf numFmtId="0" fontId="98" fillId="0" borderId="38" applyNumberFormat="0" applyFill="0" applyAlignment="0" applyProtection="0">
      <alignment vertical="center"/>
    </xf>
    <xf numFmtId="0" fontId="85" fillId="0" borderId="32" applyNumberFormat="0" applyFill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0" fillId="0" borderId="3" applyNumberFormat="0" applyFill="0" applyProtection="0">
      <alignment horizont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0" borderId="0" applyNumberFormat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8" fillId="1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7" borderId="20" applyNumberFormat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0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3" fillId="5" borderId="0" applyNumberFormat="0" applyBorder="0" applyAlignment="0" applyProtection="0"/>
    <xf numFmtId="0" fontId="30" fillId="5" borderId="0" applyNumberFormat="0" applyBorder="0" applyAlignment="0" applyProtection="0"/>
    <xf numFmtId="0" fontId="63" fillId="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01" fillId="0" borderId="39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187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208" fontId="0" fillId="0" borderId="0" applyFont="0" applyFill="0" applyBorder="0" applyAlignment="0" applyProtection="0"/>
    <xf numFmtId="0" fontId="77" fillId="18" borderId="2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25" applyNumberFormat="0" applyFill="0" applyProtection="0">
      <alignment horizontal="left"/>
    </xf>
    <xf numFmtId="0" fontId="92" fillId="0" borderId="35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9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3" fillId="0" borderId="0"/>
    <xf numFmtId="0" fontId="42" fillId="61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94" fillId="18" borderId="36" applyNumberFormat="0" applyAlignment="0" applyProtection="0">
      <alignment vertical="center"/>
    </xf>
    <xf numFmtId="1" fontId="49" fillId="0" borderId="25" applyFill="0" applyProtection="0">
      <alignment horizontal="center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0" fontId="0" fillId="0" borderId="0">
      <alignment vertical="center"/>
    </xf>
    <xf numFmtId="199" fontId="99" fillId="0" borderId="1">
      <alignment vertical="center"/>
      <protection locked="0"/>
    </xf>
    <xf numFmtId="199" fontId="99" fillId="0" borderId="1">
      <alignment vertical="center"/>
      <protection locked="0"/>
    </xf>
    <xf numFmtId="0" fontId="19" fillId="0" borderId="0"/>
    <xf numFmtId="0" fontId="31" fillId="0" borderId="0"/>
    <xf numFmtId="0" fontId="104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10" borderId="37" applyNumberFormat="0" applyFont="0" applyAlignment="0" applyProtection="0">
      <alignment vertical="center"/>
    </xf>
    <xf numFmtId="0" fontId="0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480" applyFont="1" applyAlignment="1">
      <alignment vertical="center"/>
    </xf>
    <xf numFmtId="0" fontId="1" fillId="0" borderId="0" xfId="480" applyFont="1" applyAlignment="1">
      <alignment vertical="center"/>
    </xf>
    <xf numFmtId="0" fontId="0" fillId="0" borderId="0" xfId="480" applyFont="1" applyAlignment="1">
      <alignment horizontal="center" vertical="center"/>
    </xf>
    <xf numFmtId="0" fontId="0" fillId="0" borderId="0" xfId="480" applyFont="1" applyAlignment="1">
      <alignment vertical="center"/>
    </xf>
    <xf numFmtId="0" fontId="0" fillId="0" borderId="0" xfId="480" applyFont="1" applyAlignment="1">
      <alignment horizontal="left" vertical="center"/>
    </xf>
    <xf numFmtId="0" fontId="3" fillId="0" borderId="0" xfId="480" applyFont="1" applyAlignment="1">
      <alignment horizontal="center" vertical="center"/>
    </xf>
    <xf numFmtId="0" fontId="0" fillId="0" borderId="0" xfId="480" applyFont="1" applyAlignment="1">
      <alignment horizontal="center" vertical="center" wrapText="1"/>
    </xf>
    <xf numFmtId="0" fontId="1" fillId="0" borderId="0" xfId="480" applyFont="1" applyAlignment="1">
      <alignment horizontal="left" vertical="center" wrapText="1"/>
    </xf>
    <xf numFmtId="0" fontId="1" fillId="0" borderId="1" xfId="480" applyFont="1" applyBorder="1" applyAlignment="1">
      <alignment horizontal="center" vertical="center" wrapText="1"/>
    </xf>
    <xf numFmtId="0" fontId="1" fillId="0" borderId="2" xfId="480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 vertical="center" wrapText="1"/>
    </xf>
    <xf numFmtId="0" fontId="1" fillId="0" borderId="1" xfId="142" applyFont="1" applyBorder="1" applyAlignment="1">
      <alignment horizontal="center" vertical="center" wrapText="1"/>
    </xf>
    <xf numFmtId="0" fontId="1" fillId="0" borderId="1" xfId="480" applyFont="1" applyBorder="1" applyAlignment="1">
      <alignment horizontal="center" vertical="center"/>
    </xf>
    <xf numFmtId="0" fontId="1" fillId="2" borderId="1" xfId="480" applyFont="1" applyFill="1" applyBorder="1" applyAlignment="1">
      <alignment horizontal="left" vertical="center" wrapText="1"/>
    </xf>
    <xf numFmtId="0" fontId="1" fillId="2" borderId="1" xfId="480" applyFont="1" applyFill="1" applyBorder="1" applyAlignment="1">
      <alignment horizontal="center" vertical="center" wrapText="1"/>
    </xf>
    <xf numFmtId="0" fontId="1" fillId="2" borderId="1" xfId="561" applyFont="1" applyFill="1" applyBorder="1" applyAlignment="1">
      <alignment horizontal="left" vertical="center" wrapText="1"/>
    </xf>
    <xf numFmtId="0" fontId="1" fillId="0" borderId="1" xfId="480" applyFont="1" applyFill="1" applyBorder="1" applyAlignment="1">
      <alignment horizontal="center" vertical="center" wrapText="1"/>
    </xf>
    <xf numFmtId="0" fontId="1" fillId="0" borderId="1" xfId="480" applyFont="1" applyFill="1" applyBorder="1" applyAlignment="1">
      <alignment horizontal="left" vertical="center" wrapText="1"/>
    </xf>
    <xf numFmtId="201" fontId="1" fillId="0" borderId="1" xfId="480" applyNumberFormat="1" applyFont="1" applyBorder="1" applyAlignment="1">
      <alignment horizontal="center" vertical="center" wrapText="1"/>
    </xf>
    <xf numFmtId="0" fontId="1" fillId="2" borderId="1" xfId="142" applyFont="1" applyFill="1" applyBorder="1" applyAlignment="1">
      <alignment horizontal="left" vertical="center" wrapText="1"/>
    </xf>
    <xf numFmtId="0" fontId="4" fillId="0" borderId="1" xfId="480" applyFont="1" applyFill="1" applyBorder="1" applyAlignment="1">
      <alignment horizontal="center" vertical="center" wrapText="1"/>
    </xf>
    <xf numFmtId="49" fontId="1" fillId="2" borderId="1" xfId="480" applyNumberFormat="1" applyFont="1" applyFill="1" applyBorder="1" applyAlignment="1">
      <alignment horizontal="left" vertical="center" wrapText="1"/>
    </xf>
    <xf numFmtId="49" fontId="1" fillId="2" borderId="1" xfId="480" applyNumberFormat="1" applyFont="1" applyFill="1" applyBorder="1" applyAlignment="1">
      <alignment horizontal="center" vertical="center" wrapText="1"/>
    </xf>
    <xf numFmtId="49" fontId="1" fillId="2" borderId="1" xfId="142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478" applyFont="1" applyFill="1" applyBorder="1" applyAlignment="1" applyProtection="1">
      <alignment horizontal="center" vertical="center" wrapText="1"/>
      <protection locked="0"/>
    </xf>
    <xf numFmtId="0" fontId="3" fillId="0" borderId="0" xfId="478" applyFont="1" applyFill="1" applyBorder="1" applyAlignment="1" applyProtection="1">
      <alignment horizontal="left" vertical="center" wrapText="1"/>
      <protection locked="0"/>
    </xf>
    <xf numFmtId="0" fontId="0" fillId="0" borderId="0" xfId="478" applyFont="1" applyFill="1" applyBorder="1" applyAlignment="1" applyProtection="1">
      <alignment vertical="center" wrapText="1"/>
      <protection locked="0"/>
    </xf>
    <xf numFmtId="0" fontId="0" fillId="0" borderId="0" xfId="478" applyFont="1" applyFill="1" applyBorder="1" applyAlignment="1" applyProtection="1">
      <alignment horizontal="center" vertical="center" wrapText="1"/>
      <protection locked="0"/>
    </xf>
    <xf numFmtId="0" fontId="0" fillId="0" borderId="0" xfId="478" applyFont="1" applyFill="1" applyBorder="1" applyAlignment="1" applyProtection="1">
      <alignment horizontal="left" vertical="center" wrapText="1"/>
      <protection locked="0"/>
    </xf>
    <xf numFmtId="0" fontId="0" fillId="0" borderId="0" xfId="478" applyFont="1" applyFill="1" applyBorder="1" applyAlignment="1" applyProtection="1">
      <alignment horizontal="right" vertical="center" wrapText="1"/>
      <protection locked="0"/>
    </xf>
    <xf numFmtId="0" fontId="1" fillId="0" borderId="4" xfId="478" applyFont="1" applyFill="1" applyBorder="1" applyAlignment="1" applyProtection="1">
      <alignment horizontal="right" vertical="center" wrapText="1"/>
      <protection locked="0"/>
    </xf>
    <xf numFmtId="0" fontId="1" fillId="0" borderId="1" xfId="478" applyFont="1" applyFill="1" applyBorder="1" applyAlignment="1" applyProtection="1">
      <alignment horizontal="center" vertical="center" wrapText="1"/>
      <protection locked="0"/>
    </xf>
    <xf numFmtId="0" fontId="1" fillId="0" borderId="1" xfId="43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362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27" applyFont="1" applyFill="1" applyBorder="1" applyAlignment="1">
      <alignment horizontal="center" vertical="center" wrapText="1"/>
    </xf>
    <xf numFmtId="0" fontId="1" fillId="0" borderId="1" xfId="171" applyFont="1" applyFill="1" applyBorder="1" applyAlignment="1">
      <alignment vertical="center"/>
    </xf>
    <xf numFmtId="0" fontId="1" fillId="0" borderId="1" xfId="171" applyFont="1" applyFill="1" applyBorder="1" applyAlignment="1">
      <alignment horizontal="center" vertical="center" wrapText="1"/>
    </xf>
    <xf numFmtId="0" fontId="1" fillId="0" borderId="1" xfId="171" applyFont="1" applyFill="1" applyBorder="1" applyAlignment="1">
      <alignment horizontal="center" vertical="center"/>
    </xf>
    <xf numFmtId="0" fontId="1" fillId="0" borderId="1" xfId="171" applyFont="1" applyFill="1" applyBorder="1" applyAlignment="1">
      <alignment horizontal="left" vertical="center"/>
    </xf>
    <xf numFmtId="0" fontId="1" fillId="3" borderId="1" xfId="17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86" fontId="1" fillId="0" borderId="8" xfId="0" applyNumberFormat="1" applyFont="1" applyFill="1" applyBorder="1" applyAlignment="1">
      <alignment horizontal="center" vertical="center" wrapText="1"/>
    </xf>
    <xf numFmtId="0" fontId="1" fillId="0" borderId="1" xfId="19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19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209" fontId="8" fillId="0" borderId="0" xfId="0" applyNumberFormat="1" applyFont="1" applyFill="1" applyBorder="1" applyAlignment="1">
      <alignment horizontal="center" vertical="center" wrapText="1"/>
    </xf>
    <xf numFmtId="20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 wrapText="1"/>
    </xf>
    <xf numFmtId="186" fontId="1" fillId="0" borderId="1" xfId="0" applyNumberFormat="1" applyFont="1" applyFill="1" applyBorder="1" applyAlignment="1">
      <alignment horizontal="center" vertical="center" wrapText="1"/>
    </xf>
    <xf numFmtId="186" fontId="1" fillId="0" borderId="5" xfId="0" applyNumberFormat="1" applyFont="1" applyFill="1" applyBorder="1" applyAlignment="1">
      <alignment horizontal="center" vertical="center" wrapText="1"/>
    </xf>
    <xf numFmtId="201" fontId="1" fillId="0" borderId="1" xfId="0" applyNumberFormat="1" applyFont="1" applyFill="1" applyBorder="1" applyAlignment="1">
      <alignment horizontal="center" vertical="center" wrapText="1"/>
    </xf>
    <xf numFmtId="201" fontId="1" fillId="0" borderId="1" xfId="0" applyNumberFormat="1" applyFont="1" applyFill="1" applyBorder="1" applyAlignment="1">
      <alignment horizontal="center" vertical="center"/>
    </xf>
    <xf numFmtId="201" fontId="1" fillId="0" borderId="1" xfId="560" applyNumberFormat="1" applyFont="1" applyFill="1" applyBorder="1" applyAlignment="1">
      <alignment horizontal="center" vertical="center" wrapText="1"/>
    </xf>
    <xf numFmtId="201" fontId="1" fillId="0" borderId="1" xfId="48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82" applyNumberFormat="1" applyFont="1" applyFill="1" applyBorder="1" applyAlignment="1">
      <alignment horizontal="left" vertical="center" wrapText="1"/>
    </xf>
    <xf numFmtId="10" fontId="1" fillId="0" borderId="4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201" fontId="7" fillId="0" borderId="1" xfId="0" applyNumberFormat="1" applyFont="1" applyFill="1" applyBorder="1" applyAlignment="1">
      <alignment horizontal="center" vertical="center" wrapText="1"/>
    </xf>
    <xf numFmtId="209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09" fontId="1" fillId="0" borderId="1" xfId="0" applyNumberFormat="1" applyFont="1" applyFill="1" applyBorder="1" applyAlignment="1">
      <alignment horizontal="center" vertical="center" wrapText="1"/>
    </xf>
    <xf numFmtId="0" fontId="2" fillId="0" borderId="1" xfId="482" applyFont="1" applyFill="1" applyBorder="1" applyAlignment="1">
      <alignment horizontal="center" vertical="center" wrapText="1"/>
    </xf>
    <xf numFmtId="0" fontId="5" fillId="0" borderId="1" xfId="362" applyFont="1" applyFill="1" applyBorder="1" applyAlignment="1">
      <alignment horizontal="center" vertical="center" wrapText="1"/>
    </xf>
    <xf numFmtId="201" fontId="5" fillId="0" borderId="1" xfId="0" applyNumberFormat="1" applyFont="1" applyFill="1" applyBorder="1" applyAlignment="1">
      <alignment horizontal="left" vertical="center" wrapText="1"/>
    </xf>
    <xf numFmtId="20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201" fontId="2" fillId="0" borderId="1" xfId="0" applyNumberFormat="1" applyFont="1" applyFill="1" applyBorder="1" applyAlignment="1">
      <alignment horizontal="center" vertical="center"/>
    </xf>
    <xf numFmtId="0" fontId="1" fillId="0" borderId="1" xfId="389" applyFont="1" applyFill="1" applyBorder="1" applyAlignment="1">
      <alignment horizontal="left" vertical="center" wrapText="1"/>
    </xf>
    <xf numFmtId="201" fontId="2" fillId="0" borderId="1" xfId="560" applyNumberFormat="1" applyFont="1" applyFill="1" applyBorder="1" applyAlignment="1">
      <alignment horizontal="center" vertical="center" wrapText="1"/>
    </xf>
    <xf numFmtId="201" fontId="2" fillId="0" borderId="1" xfId="482" applyNumberFormat="1" applyFont="1" applyFill="1" applyBorder="1" applyAlignment="1">
      <alignment horizontal="center" vertical="center"/>
    </xf>
    <xf numFmtId="0" fontId="1" fillId="0" borderId="1" xfId="48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07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209" fontId="1" fillId="0" borderId="0" xfId="0" applyNumberFormat="1" applyFont="1" applyFill="1" applyBorder="1" applyAlignment="1">
      <alignment horizontal="center" vertical="center" wrapText="1"/>
    </xf>
    <xf numFmtId="201" fontId="1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01" fontId="5" fillId="0" borderId="1" xfId="0" applyNumberFormat="1" applyFont="1" applyFill="1" applyBorder="1" applyAlignment="1">
      <alignment horizontal="center" vertical="center" wrapText="1"/>
    </xf>
    <xf numFmtId="18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482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209" fontId="8" fillId="0" borderId="0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209" fontId="1" fillId="0" borderId="6" xfId="0" applyNumberFormat="1" applyFont="1" applyFill="1" applyBorder="1" applyAlignment="1">
      <alignment horizontal="center" vertical="center" wrapText="1"/>
    </xf>
    <xf numFmtId="209" fontId="1" fillId="0" borderId="10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14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58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210" fontId="0" fillId="0" borderId="0" xfId="0" applyNumberFormat="1" applyFont="1" applyFill="1" applyAlignment="1">
      <alignment vertical="center"/>
    </xf>
    <xf numFmtId="211" fontId="0" fillId="0" borderId="0" xfId="0" applyNumberFormat="1" applyFont="1" applyFill="1" applyAlignment="1">
      <alignment vertical="center"/>
    </xf>
    <xf numFmtId="0" fontId="11" fillId="0" borderId="0" xfId="48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10" fontId="12" fillId="0" borderId="2" xfId="0" applyNumberFormat="1" applyFont="1" applyFill="1" applyBorder="1" applyAlignment="1">
      <alignment horizontal="center" vertical="center" wrapText="1"/>
    </xf>
    <xf numFmtId="211" fontId="12" fillId="0" borderId="1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10" fontId="12" fillId="0" borderId="1" xfId="0" applyNumberFormat="1" applyFont="1" applyFill="1" applyBorder="1" applyAlignment="1">
      <alignment horizontal="center" vertical="center"/>
    </xf>
    <xf numFmtId="211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48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67">
    <cellStyle name="常规" xfId="0" builtinId="0"/>
    <cellStyle name="好_Book1" xfId="1"/>
    <cellStyle name="_ET_STYLE_NoName_00__2012基本建设财务收支计划" xfId="2"/>
    <cellStyle name="货币[0]" xfId="3" builtinId="7"/>
    <cellStyle name="好_05玉溪" xfId="4"/>
    <cellStyle name="货币" xfId="5" builtinId="4"/>
    <cellStyle name="20% - 强调文字颜色 3" xfId="6" builtinId="38"/>
    <cellStyle name="输入" xfId="7" builtinId="20"/>
    <cellStyle name="args.style" xfId="8"/>
    <cellStyle name="Accent2 - 40%" xfId="9"/>
    <cellStyle name="千位分隔[0]" xfId="10" builtinId="6"/>
    <cellStyle name="千位分隔" xfId="11" builtinId="3"/>
    <cellStyle name="好_汇总" xfId="12"/>
    <cellStyle name="40% - 强调文字颜色 3" xfId="13" builtinId="39"/>
    <cellStyle name="差" xfId="14" builtinId="27"/>
    <cellStyle name="超链接" xfId="15" builtinId="8"/>
    <cellStyle name="Accent2 - 60%" xfId="16"/>
    <cellStyle name="差_奖励补助测算5.23新" xfId="17"/>
    <cellStyle name="日期" xfId="18"/>
    <cellStyle name="60% - 强调文字颜色 3" xfId="19" builtinId="40"/>
    <cellStyle name="好_1003牟定县" xfId="20"/>
    <cellStyle name="百分比" xfId="21" builtinId="5"/>
    <cellStyle name="差_2009年一般性转移支付标准工资_奖励补助测算5.22测试" xfId="22"/>
    <cellStyle name="已访问的超链接" xfId="23" builtinId="9"/>
    <cellStyle name="常规 6" xfId="24"/>
    <cellStyle name="注释" xfId="25" builtinId="10"/>
    <cellStyle name="_ET_STYLE_NoName_00__Sheet3" xfId="26"/>
    <cellStyle name="差_2007年政法部门业务指标" xfId="27"/>
    <cellStyle name="标题 4" xfId="28" builtinId="19"/>
    <cellStyle name="差_教师绩效工资测算表（离退休按各地上报数测算）2009年1月1日" xfId="29"/>
    <cellStyle name="差_2006年分析表" xfId="30"/>
    <cellStyle name="60% - 强调文字颜色 2" xfId="31" builtinId="36"/>
    <cellStyle name="警告文本" xfId="32" builtinId="11"/>
    <cellStyle name="差_指标五" xfId="33"/>
    <cellStyle name="好_奖励补助测算5.23新" xfId="34"/>
    <cellStyle name="标题" xfId="35" builtinId="15"/>
    <cellStyle name="差_奖励补助测算5.22测试" xfId="36"/>
    <cellStyle name="解释性文本" xfId="37" builtinId="53"/>
    <cellStyle name="标题 1" xfId="38" builtinId="16"/>
    <cellStyle name="百分比 4" xfId="39"/>
    <cellStyle name="0,0_x000d__x000a_NA_x000d__x000a_" xfId="40"/>
    <cellStyle name="标题 2" xfId="41" builtinId="17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Input" xfId="46"/>
    <cellStyle name="计算" xfId="47" builtinId="22"/>
    <cellStyle name="检查单元格" xfId="48" builtinId="23"/>
    <cellStyle name="_ET_STYLE_NoName_00__县公司" xfId="49"/>
    <cellStyle name="40% - 强调文字颜色 4 2" xfId="50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链接单元格" xfId="56" builtinId="24"/>
    <cellStyle name="差_教育厅提供义务教育及高中教师人数（2009年1月6日）" xfId="57"/>
    <cellStyle name="汇总" xfId="58" builtinId="25"/>
    <cellStyle name="差_Book2" xfId="59"/>
    <cellStyle name="好" xfId="60" builtinId="26"/>
    <cellStyle name="e鯪9Y_x000b_ 4_2013年指标初排2" xfId="61"/>
    <cellStyle name="Heading 3" xfId="62"/>
    <cellStyle name="适中" xfId="63" builtinId="28"/>
    <cellStyle name="20% - 强调文字颜色 5" xfId="64" builtinId="46"/>
    <cellStyle name="常规_1_1 2" xfId="65"/>
    <cellStyle name="强调文字颜色 1" xfId="66" builtinId="29"/>
    <cellStyle name="20% - 强调文字颜色 1" xfId="67" builtinId="30"/>
    <cellStyle name="40% - 强调文字颜色 1" xfId="68" builtinId="31"/>
    <cellStyle name="20% - 强调文字颜色 2" xfId="69" builtinId="34"/>
    <cellStyle name="好_2013年固定资产投资和重大前期项目计划建议表（1120)0" xfId="70"/>
    <cellStyle name="差_2013年固定资产投资和重大前期项目计划建议表（1120)3" xfId="71"/>
    <cellStyle name="40% - 强调文字颜色 2" xfId="72" builtinId="35"/>
    <cellStyle name="强调文字颜色 3" xfId="73" builtinId="37"/>
    <cellStyle name="强调文字颜色 4" xfId="74" builtinId="41"/>
    <cellStyle name="PSChar" xfId="75"/>
    <cellStyle name="e鯪9Y_x000b__2013年固定资产投资和重大前期项目计划建议表（1120)0" xfId="76"/>
    <cellStyle name="20% - 强调文字颜色 4" xfId="77" builtinId="42"/>
    <cellStyle name="40% - 强调文字颜色 4" xfId="78" builtinId="43"/>
    <cellStyle name="强调文字颜色 5" xfId="79" builtinId="45"/>
    <cellStyle name="好_2013年固定资产投资和重大前期项目计划建议表（1120)3" xfId="80"/>
    <cellStyle name="40% - 强调文字颜色 5" xfId="81" builtinId="47"/>
    <cellStyle name="60% - 强调文字颜色 5" xfId="82" builtinId="48"/>
    <cellStyle name="差_2006年全省财力计算表（中央、决算）" xfId="83"/>
    <cellStyle name="强调文字颜色 6" xfId="84" builtinId="49"/>
    <cellStyle name="40% - 强调文字颜色 6" xfId="85" builtinId="51"/>
    <cellStyle name="_弱电系统设备配置报价清单" xfId="86"/>
    <cellStyle name="好_业务工作量指标" xfId="87"/>
    <cellStyle name="适中 2" xfId="88"/>
    <cellStyle name="60% - 强调文字颜色 6" xfId="89" builtinId="52"/>
    <cellStyle name="_ET_STYLE_NoName_00_" xfId="90"/>
    <cellStyle name="好_汇总-县级财政报表附表" xfId="91"/>
    <cellStyle name="_Book1_1" xfId="92"/>
    <cellStyle name="好_财政供养人员" xfId="93"/>
    <cellStyle name="_Book1_金融业务培训人员情况表" xfId="94"/>
    <cellStyle name="_20100326高清市院遂宁检察院1080P配置清单26日改" xfId="95"/>
    <cellStyle name="好_2008年县级公安保障标准落实奖励经费分配测算" xfId="96"/>
    <cellStyle name="_ET_STYLE_NoName_00__2012年固定资产投资计划建议表（修改后报发改）" xfId="97"/>
    <cellStyle name="?鹎%U龡&amp;H?_x0008__x001c__x001c_?_x0007__x0001__x0001_" xfId="98"/>
    <cellStyle name="ColLevel_0" xfId="99"/>
    <cellStyle name="_2010年市重点项目计划（分县初稿）" xfId="100"/>
    <cellStyle name="_Book1" xfId="101"/>
    <cellStyle name="_Book1_2" xfId="102"/>
    <cellStyle name="Accent2 - 20%" xfId="103"/>
    <cellStyle name="_ET_STYLE_NoName_00__2014年丽水市重点建设项目形象进度计划申报表（松阳县）" xfId="104"/>
    <cellStyle name="_Book1_3" xfId="105"/>
    <cellStyle name="Heading 1" xfId="106"/>
    <cellStyle name="Heading 2" xfId="107"/>
    <cellStyle name="20% - 强调文字颜色 3 2" xfId="108"/>
    <cellStyle name="好_03昭通" xfId="109"/>
    <cellStyle name="_Book1_4" xfId="110"/>
    <cellStyle name="_ET_STYLE_NoName_00__2013年指标初排" xfId="111"/>
    <cellStyle name="差_M03" xfId="112"/>
    <cellStyle name="Accent5 - 20%" xfId="113"/>
    <cellStyle name="_ET_STYLE_NoName_00__2013年指标初排2" xfId="114"/>
    <cellStyle name="_ET_STYLE_NoName_00__Book1_2" xfId="115"/>
    <cellStyle name="好_11大理" xfId="116"/>
    <cellStyle name="_ET_STYLE_NoName_00__Book1" xfId="117"/>
    <cellStyle name="_ET_STYLE_NoName_00__Book1_1" xfId="118"/>
    <cellStyle name="_ET_STYLE_NoName_00__Book1_1_县公司" xfId="119"/>
    <cellStyle name="强调文字颜色 5 2" xfId="120"/>
    <cellStyle name="_ET_STYLE_NoName_00__Book1_1_银行账户情况表_2010年12月" xfId="121"/>
    <cellStyle name="Dezimal [0]_laroux" xfId="122"/>
    <cellStyle name="_ET_STYLE_NoName_00__Book1_县公司" xfId="123"/>
    <cellStyle name="_ET_STYLE_NoName_00__Book1_银行账户情况表_2010年12月" xfId="124"/>
    <cellStyle name="_ET_STYLE_NoName_00__Sheet1" xfId="125"/>
    <cellStyle name="Accent6_公安安全支出补充表5.14" xfId="126"/>
    <cellStyle name="常规 4" xfId="127"/>
    <cellStyle name="_ET_STYLE_NoName_00__建行" xfId="128"/>
    <cellStyle name="差_奖励补助测算7.25 (version 1) (version 1)" xfId="129"/>
    <cellStyle name="_ET_STYLE_NoName_00__松阳县2012年投资计划建议表" xfId="130"/>
    <cellStyle name="Percent [2]" xfId="131"/>
    <cellStyle name="Accent1_公安安全支出补充表5.14" xfId="132"/>
    <cellStyle name="_ET_STYLE_NoName_00__一期道路" xfId="133"/>
    <cellStyle name="_ET_STYLE_NoName_00__银行账户情况表_2010年12月" xfId="134"/>
    <cellStyle name="好_M03" xfId="135"/>
    <cellStyle name="Accent6 - 20%" xfId="136"/>
    <cellStyle name="_ET_STYLE_NoName_00__云南水利电力有限公司" xfId="137"/>
    <cellStyle name="好_0605石屏县" xfId="138"/>
    <cellStyle name="_一期道路" xfId="139"/>
    <cellStyle name="_Sheet1" xfId="140"/>
    <cellStyle name="Good" xfId="141"/>
    <cellStyle name="常规 10" xfId="142"/>
    <cellStyle name="_本部汇总" xfId="143"/>
    <cellStyle name="_关于报送保障性安居工程有关情况的" xfId="144"/>
    <cellStyle name="_南方电网" xfId="145"/>
    <cellStyle name="差_0605石屏县" xfId="146"/>
    <cellStyle name="_松阳市、县（市、区）2013-2015年中小河流项目复核成果表" xfId="147"/>
    <cellStyle name="差_Book1_3" xfId="148"/>
    <cellStyle name="20% - Accent1" xfId="149"/>
    <cellStyle name="Accent1 - 20%" xfId="150"/>
    <cellStyle name="20% - Accent2" xfId="151"/>
    <cellStyle name="差_县公司" xfId="152"/>
    <cellStyle name="20% - Accent3" xfId="153"/>
    <cellStyle name="20% - Accent4" xfId="154"/>
    <cellStyle name="20% - Accent5" xfId="155"/>
    <cellStyle name="20% - Accent6" xfId="156"/>
    <cellStyle name="差_奖励补助测算5.24冯铸" xfId="157"/>
    <cellStyle name="20% - 强调文字颜色 1 2" xfId="158"/>
    <cellStyle name="20% - 强调文字颜色 2 2" xfId="159"/>
    <cellStyle name="Mon閠aire_!!!GO" xfId="160"/>
    <cellStyle name="20% - 强调文字颜色 4 2" xfId="161"/>
    <cellStyle name="常规 3" xfId="162"/>
    <cellStyle name="20% - 强调文字颜色 5 2" xfId="163"/>
    <cellStyle name="콤마_BOILER-CO1" xfId="164"/>
    <cellStyle name="20% - 强调文字颜色 6 2" xfId="165"/>
    <cellStyle name="40% - Accent1" xfId="166"/>
    <cellStyle name="40% - Accent2" xfId="167"/>
    <cellStyle name="40% - Accent3" xfId="168"/>
    <cellStyle name="40% - Accent4" xfId="169"/>
    <cellStyle name="Normal - Style1" xfId="170"/>
    <cellStyle name="常规_2018年政府投资项目计划表1130" xfId="171"/>
    <cellStyle name="Black" xfId="172"/>
    <cellStyle name="警告文本 2" xfId="173"/>
    <cellStyle name="40% - Accent5" xfId="174"/>
    <cellStyle name="好_不用软件计算9.1不考虑经费管理评价xl" xfId="175"/>
    <cellStyle name="40% - Accent6" xfId="176"/>
    <cellStyle name="好_第五部分(才淼、饶永宏）" xfId="177"/>
    <cellStyle name="好_00省级(定稿)" xfId="178"/>
    <cellStyle name="差_指标四" xfId="179"/>
    <cellStyle name="40% - 强调文字颜色 1 2" xfId="180"/>
    <cellStyle name="40% - 强调文字颜色 2 2" xfId="181"/>
    <cellStyle name="好_奖励补助测算7.25" xfId="182"/>
    <cellStyle name="40% - 强调文字颜色 3 2" xfId="183"/>
    <cellStyle name="40% - 强调文字颜色 5 2" xfId="184"/>
    <cellStyle name="好_2006年分析表" xfId="185"/>
    <cellStyle name="好_Book1_县公司" xfId="186"/>
    <cellStyle name="差_Book1_银行账户情况表_2010年12月" xfId="187"/>
    <cellStyle name="差_03昭通" xfId="188"/>
    <cellStyle name="40% - 强调文字颜色 6 2" xfId="189"/>
    <cellStyle name="好_下半年禁毒办案经费分配2544.3万元" xfId="190"/>
    <cellStyle name="60% - Accent1" xfId="191"/>
    <cellStyle name="强调 2" xfId="192"/>
    <cellStyle name="常规_复件_2015年固定资产投资和重大前期项目计划建议表（12.24王县对接）15114" xfId="193"/>
    <cellStyle name="e鯪9Y_x000b_ 4 7" xfId="194"/>
    <cellStyle name="60% - Accent2" xfId="195"/>
    <cellStyle name="强调 3" xfId="196"/>
    <cellStyle name="常规 2 2" xfId="197"/>
    <cellStyle name="部门" xfId="198"/>
    <cellStyle name="e鯪9Y_x000b_ 4 8" xfId="199"/>
    <cellStyle name="60% - Accent3" xfId="200"/>
    <cellStyle name="常规 2 3" xfId="201"/>
    <cellStyle name="60% - Accent4" xfId="202"/>
    <cellStyle name="per.style" xfId="203"/>
    <cellStyle name="Hyperlink_AheadBehind.xls Chart 23" xfId="204"/>
    <cellStyle name="常规 2 4" xfId="205"/>
    <cellStyle name="PSInt" xfId="206"/>
    <cellStyle name="强调文字颜色 4 2" xfId="207"/>
    <cellStyle name="60% - Accent5" xfId="208"/>
    <cellStyle name="常规 2 5" xfId="209"/>
    <cellStyle name="差_云南农村义务教育统计表" xfId="210"/>
    <cellStyle name="常规 2 6" xfId="211"/>
    <cellStyle name="t" xfId="212"/>
    <cellStyle name="好_检验表" xfId="213"/>
    <cellStyle name="60% - Accent6" xfId="214"/>
    <cellStyle name="60% - 强调文字颜色 1 2" xfId="215"/>
    <cellStyle name="콤마 [0]_BOILER-CO1" xfId="216"/>
    <cellStyle name="Heading 4" xfId="217"/>
    <cellStyle name="商品名称" xfId="218"/>
    <cellStyle name="常规 5" xfId="219"/>
    <cellStyle name="60% - 强调文字颜色 2 2" xfId="220"/>
    <cellStyle name="60% - 强调文字颜色 3 2" xfId="221"/>
    <cellStyle name="Neutral" xfId="222"/>
    <cellStyle name="60% - 强调文字颜色 4 2" xfId="223"/>
    <cellStyle name="60% - 强调文字颜色 5 2" xfId="224"/>
    <cellStyle name="好_2007年人员分部门统计表" xfId="225"/>
    <cellStyle name="60% - 强调文字颜色 6 2" xfId="226"/>
    <cellStyle name="6mal" xfId="227"/>
    <cellStyle name="Accent1" xfId="228"/>
    <cellStyle name="Accent1 - 40%" xfId="229"/>
    <cellStyle name="差_2006年基础数据" xfId="230"/>
    <cellStyle name="Accent1 - 60%" xfId="231"/>
    <cellStyle name="Accent2" xfId="232"/>
    <cellStyle name="好_2016年固定资产投资计划建议表总表1.20" xfId="233"/>
    <cellStyle name="Accent2_公安安全支出补充表5.14" xfId="234"/>
    <cellStyle name="Accent3" xfId="235"/>
    <cellStyle name="差_2007年检察院案件数" xfId="236"/>
    <cellStyle name="Accent3 - 20%" xfId="237"/>
    <cellStyle name="好_指标四" xfId="238"/>
    <cellStyle name="Milliers_!!!GO" xfId="239"/>
    <cellStyle name="Accent3 - 40%" xfId="240"/>
    <cellStyle name="好_0502通海县" xfId="241"/>
    <cellStyle name="Mon閠aire [0]_!!!GO" xfId="242"/>
    <cellStyle name="Accent3 - 60%" xfId="243"/>
    <cellStyle name="好_2009年一般性转移支付标准工资_~4190974" xfId="244"/>
    <cellStyle name="Accent3_公安安全支出补充表5.14" xfId="245"/>
    <cellStyle name="Accent4" xfId="246"/>
    <cellStyle name="Border" xfId="247"/>
    <cellStyle name="Accent4 - 20%" xfId="248"/>
    <cellStyle name="Accent4 - 40%" xfId="249"/>
    <cellStyle name="Accent4 - 60%" xfId="250"/>
    <cellStyle name="捠壿 [0.00]_Region Orders (2)" xfId="251"/>
    <cellStyle name="好_建行" xfId="252"/>
    <cellStyle name="Header1" xfId="253"/>
    <cellStyle name="Accent4_公安安全支出补充表5.14" xfId="254"/>
    <cellStyle name="好_2009年一般性转移支付标准工资_~5676413" xfId="255"/>
    <cellStyle name="Accent5" xfId="256"/>
    <cellStyle name="千分位[0]_ 白土" xfId="257"/>
    <cellStyle name="e鯪9Y_x000b_ 4" xfId="258"/>
    <cellStyle name="Accent5 - 40%" xfId="259"/>
    <cellStyle name="常规 12" xfId="260"/>
    <cellStyle name="Accent5 - 60%" xfId="261"/>
    <cellStyle name="Accent5_公安安全支出补充表5.14" xfId="262"/>
    <cellStyle name="Accent6" xfId="263"/>
    <cellStyle name="Accent6 - 40%" xfId="264"/>
    <cellStyle name="Accent6 - 60%" xfId="265"/>
    <cellStyle name="Bad" xfId="266"/>
    <cellStyle name="Calc Currency (0)" xfId="267"/>
    <cellStyle name="Calculation" xfId="268"/>
    <cellStyle name="差_530623_2006年县级财政报表附表" xfId="269"/>
    <cellStyle name="PSHeading" xfId="270"/>
    <cellStyle name="常规 20" xfId="271"/>
    <cellStyle name="Check Cell" xfId="272"/>
    <cellStyle name="Comma [0]" xfId="273"/>
    <cellStyle name="통화_BOILER-CO1" xfId="274"/>
    <cellStyle name="comma zerodec" xfId="275"/>
    <cellStyle name="Comma_!!!GO" xfId="276"/>
    <cellStyle name="comma-d" xfId="277"/>
    <cellStyle name="分级显示列_1_Book1" xfId="278"/>
    <cellStyle name="Currency_!!!GO" xfId="279"/>
    <cellStyle name="Currency1" xfId="280"/>
    <cellStyle name="常规 13" xfId="281"/>
    <cellStyle name="Date" xfId="282"/>
    <cellStyle name="好_指标五" xfId="283"/>
    <cellStyle name="货币 2" xfId="284"/>
    <cellStyle name="差_云南省2008年中小学教职工情况（教育厅提供20090101加工整理）" xfId="285"/>
    <cellStyle name="Dezimal_laroux" xfId="286"/>
    <cellStyle name="Dollar (zero dec)" xfId="287"/>
    <cellStyle name="Explanatory Text" xfId="288"/>
    <cellStyle name="强调文字颜色 1 2" xfId="289"/>
    <cellStyle name="差_1110洱源县" xfId="290"/>
    <cellStyle name="e鯪9Y_x000b_ 11 9" xfId="291"/>
    <cellStyle name="e鯪9Y_x000b_" xfId="292"/>
    <cellStyle name="常规 14" xfId="293"/>
    <cellStyle name="e鯪9Y_x000b_ 11 9 2" xfId="294"/>
    <cellStyle name="好_地方配套按人均增幅控制8.30一般预算平均增幅、人均可用财力平均增幅两次控制、社会治安系数调整、案件数调整xl" xfId="295"/>
    <cellStyle name="e鯪9Y_x000b_ 11 9_2013年指标初排2" xfId="296"/>
    <cellStyle name="差_高中教师人数（教育厅1.6日提供）" xfId="297"/>
    <cellStyle name="e鯪9Y_x000b_ 15" xfId="298"/>
    <cellStyle name="e鯪9Y_x000b_ 20" xfId="299"/>
    <cellStyle name="差_建行" xfId="300"/>
    <cellStyle name="e鯪9Y_x000b_ 16" xfId="301"/>
    <cellStyle name="e鯪9Y_x000b_ 17" xfId="302"/>
    <cellStyle name="e鯪9Y_x000b_ 22" xfId="303"/>
    <cellStyle name="e鯪9Y_x000b_ 18" xfId="304"/>
    <cellStyle name="e鯪9Y_x000b_ 2" xfId="305"/>
    <cellStyle name="Red" xfId="306"/>
    <cellStyle name="e鯪9Y_x000b_ 3" xfId="307"/>
    <cellStyle name="e鯪9Y_x000b_ 4 10" xfId="308"/>
    <cellStyle name="e鯪9Y_x000b_ 4 2" xfId="309"/>
    <cellStyle name="e鯪9Y_x000b_ 4 3" xfId="310"/>
    <cellStyle name="e鯪9Y_x000b_ 6" xfId="311"/>
    <cellStyle name="一般_SGV" xfId="312"/>
    <cellStyle name="差_5334_2006年迪庆县级财政报表附表" xfId="313"/>
    <cellStyle name="Fixed" xfId="314"/>
    <cellStyle name="好_基础数据分析" xfId="315"/>
    <cellStyle name="Followed Hyperlink_AheadBehind.xls Chart 23" xfId="316"/>
    <cellStyle name="强调 1" xfId="317"/>
    <cellStyle name="Grey" xfId="318"/>
    <cellStyle name="标题 2 2" xfId="319"/>
    <cellStyle name="Header2" xfId="320"/>
    <cellStyle name="HEADING1" xfId="321"/>
    <cellStyle name="差_地方配套按人均增幅控制8.31（调整结案率后）xl" xfId="322"/>
    <cellStyle name="HEADING2" xfId="323"/>
    <cellStyle name="常规 2_02-2008决算报表格式" xfId="324"/>
    <cellStyle name="Input [yellow]" xfId="325"/>
    <cellStyle name="Input [yellow] 2" xfId="326"/>
    <cellStyle name="Non défini" xfId="327"/>
    <cellStyle name="Input Cells" xfId="328"/>
    <cellStyle name="Linked Cell" xfId="329"/>
    <cellStyle name="归盒啦_95" xfId="330"/>
    <cellStyle name="检查单元格 2" xfId="331"/>
    <cellStyle name="Linked Cells" xfId="332"/>
    <cellStyle name="Valuta_pldt" xfId="333"/>
    <cellStyle name="Millares [0]_96 Risk" xfId="334"/>
    <cellStyle name="差_奖励补助测算7.25" xfId="335"/>
    <cellStyle name="Millares_96 Risk" xfId="336"/>
    <cellStyle name="Milliers [0]_!!!GO" xfId="337"/>
    <cellStyle name="差_县级基础数据" xfId="338"/>
    <cellStyle name="Moneda [0]_96 Risk" xfId="339"/>
    <cellStyle name="Moneda_96 Risk" xfId="340"/>
    <cellStyle name="差_2009年一般性转移支付标准工资_奖励补助测算7.23" xfId="341"/>
    <cellStyle name="New Times Roman" xfId="342"/>
    <cellStyle name="no dec" xfId="343"/>
    <cellStyle name="Norma,_laroux_4_营业在建 (2)_E21" xfId="344"/>
    <cellStyle name="Normal 2" xfId="345"/>
    <cellStyle name="差_2009年一般性转移支付标准工资_地方配套按人均增幅控制8.31（调整结案率后）xl" xfId="346"/>
    <cellStyle name="Normal_!!!GO" xfId="347"/>
    <cellStyle name="好_历年教师人数" xfId="348"/>
    <cellStyle name="Note" xfId="349"/>
    <cellStyle name="Output" xfId="350"/>
    <cellStyle name="Percent_!!!GO" xfId="351"/>
    <cellStyle name="Pourcentage_pldt" xfId="352"/>
    <cellStyle name="标题 5" xfId="353"/>
    <cellStyle name="好_第一部分：综合全" xfId="354"/>
    <cellStyle name="PSDate" xfId="355"/>
    <cellStyle name="PSDec" xfId="356"/>
    <cellStyle name="常规 16" xfId="357"/>
    <cellStyle name="PSSpacer" xfId="358"/>
    <cellStyle name="差_00省级(打印)" xfId="359"/>
    <cellStyle name="RowLevel_0" xfId="360"/>
    <cellStyle name="差_2008年县级公安保障标准落实奖励经费分配测算" xfId="361"/>
    <cellStyle name="s]_x000d__x000a_load=_x000d__x000a_run=_x000d__x000a_NullPort=None_x000d__x000a_device=HP LaserJet 4 Plus,HPPCL5MS,LPT1:_x000d__x000a__x000d__x000a_[Desktop]_x000d__x000a_Wallpaper=(无)_x000d__x000a_TileWallpaper=0_x000d_" xfId="362"/>
    <cellStyle name="差_11大理" xfId="363"/>
    <cellStyle name="s]_x005f_x000d__x000a_load=_x005f_x000d__x000a_run=_x005f_x000d__x000a_NullPort=None_x005f_x000d__x000a_device=HP LaserJet 4 Plus,HPPCL5MS,LPT1:_x005f_x000d__x000a__x005f_x000d__x000a_[Desktop]_x005f_x000d__x000a_Wallpaper=(无)_x005f_x000d__x000a_TileWallp" xfId="364"/>
    <cellStyle name="好_2016年固定资产投资计划建议表总表1009" xfId="365"/>
    <cellStyle name="sstot" xfId="366"/>
    <cellStyle name="Standard_AREAS" xfId="367"/>
    <cellStyle name="t_HVAC Equipment (3)" xfId="368"/>
    <cellStyle name="Title" xfId="369"/>
    <cellStyle name="常规 2" xfId="370"/>
    <cellStyle name="Total" xfId="371"/>
    <cellStyle name="Tusental (0)_pldt" xfId="372"/>
    <cellStyle name="Tusental_pldt" xfId="373"/>
    <cellStyle name="표준_0N-HANDLING " xfId="374"/>
    <cellStyle name="Valuta (0)_pldt" xfId="375"/>
    <cellStyle name="Warning Text" xfId="376"/>
    <cellStyle name="百分比 2" xfId="377"/>
    <cellStyle name="百分比 3" xfId="378"/>
    <cellStyle name="捠壿_Region Orders (2)" xfId="379"/>
    <cellStyle name="编号" xfId="380"/>
    <cellStyle name="未定义" xfId="381"/>
    <cellStyle name="标题 1 2" xfId="382"/>
    <cellStyle name="标题 3 2" xfId="383"/>
    <cellStyle name="好_Book1_2" xfId="384"/>
    <cellStyle name="千位分隔 3" xfId="385"/>
    <cellStyle name="标题 4 2" xfId="386"/>
    <cellStyle name="标题1" xfId="387"/>
    <cellStyle name="好_00省级(打印)" xfId="388"/>
    <cellStyle name="常规 2 2 2 2 2 2" xfId="389"/>
    <cellStyle name="表标题" xfId="390"/>
    <cellStyle name="差_丽江汇总" xfId="391"/>
    <cellStyle name="差 2" xfId="392"/>
    <cellStyle name="差_~4190974" xfId="393"/>
    <cellStyle name="差_~5676413" xfId="394"/>
    <cellStyle name="差_00省级(定稿)" xfId="395"/>
    <cellStyle name="差_0502通海县" xfId="396"/>
    <cellStyle name="差_05玉溪" xfId="397"/>
    <cellStyle name="差_1003牟定县" xfId="398"/>
    <cellStyle name="千分位_ 白土" xfId="399"/>
    <cellStyle name="差_2、土地面积、人口、粮食产量基本情况" xfId="400"/>
    <cellStyle name="差_2006年水利统计指标统计表" xfId="401"/>
    <cellStyle name="差_2006年在职人员情况" xfId="402"/>
    <cellStyle name="差_2007年可用财力" xfId="403"/>
    <cellStyle name="好_县级基础数据" xfId="404"/>
    <cellStyle name="差_业务工作量指标" xfId="405"/>
    <cellStyle name="差_2007年人员分部门统计表" xfId="406"/>
    <cellStyle name="差_2008云南省分县市中小学教职工统计表（教育厅提供）" xfId="407"/>
    <cellStyle name="差_2009年一般性转移支付标准工资" xfId="408"/>
    <cellStyle name="差_2009年一般性转移支付标准工资_~4190974" xfId="409"/>
    <cellStyle name="差_下半年禁吸戒毒经费1000万元" xfId="410"/>
    <cellStyle name="差_2009年一般性转移支付标准工资_~5676413" xfId="411"/>
    <cellStyle name="差_2009年一般性转移支付标准工资_不用软件计算9.1不考虑经费管理评价xl" xfId="412"/>
    <cellStyle name="超级链接" xfId="413"/>
    <cellStyle name="差_2009年一般性转移支付标准工资_地方配套按人均增幅控制8.30xl" xfId="414"/>
    <cellStyle name="好_云南省2008年中小学教师人数统计表" xfId="415"/>
    <cellStyle name="差_2009年一般性转移支付标准工资_地方配套按人均增幅控制8.30一般预算平均增幅、人均可用财力平均增幅两次控制、社会治安系数调整、案件数调整xl" xfId="416"/>
    <cellStyle name="差_2009年一般性转移支付标准工资_奖励补助测算5.23新" xfId="417"/>
    <cellStyle name="差_义务教育阶段教职工人数（教育厅提供最终）" xfId="418"/>
    <cellStyle name="差_云南省2008年中小学教师人数统计表" xfId="419"/>
    <cellStyle name="差_2009年一般性转移支付标准工资_奖励补助测算5.24冯铸" xfId="420"/>
    <cellStyle name="差_2009年一般性转移支付标准工资_奖励补助测算7.25" xfId="421"/>
    <cellStyle name="差_2009年一般性转移支付标准工资_奖励补助测算7.25 (version 1) (version 1)" xfId="422"/>
    <cellStyle name="差_2013年固定资产投资和重大前期项目计划建议表（1120)0" xfId="423"/>
    <cellStyle name="差_2013年指标初排2" xfId="424"/>
    <cellStyle name="差_2016年固定资产投资计划建议表总表1.20" xfId="425"/>
    <cellStyle name="差_2016年固定资产投资计划建议表总表1009" xfId="426"/>
    <cellStyle name="差_530629_2006年县级财政报表附表" xfId="427"/>
    <cellStyle name="差_Book1" xfId="428"/>
    <cellStyle name="好_地方配套按人均增幅控制8.31（调整结案率后）xl" xfId="429"/>
    <cellStyle name="差_地方配套按人均增幅控制8.30xl" xfId="430"/>
    <cellStyle name="差_Book1_1" xfId="431"/>
    <cellStyle name="差_Book1_2" xfId="432"/>
    <cellStyle name="好_2009年一般性转移支付标准工资_不用软件计算9.1不考虑经费管理评价xl" xfId="433"/>
    <cellStyle name="差_Book1_县公司" xfId="434"/>
    <cellStyle name="差_M01-2(州市补助收入)" xfId="435"/>
    <cellStyle name="好_奖励补助测算5.22测试" xfId="436"/>
    <cellStyle name="差_不用软件计算9.1不考虑经费管理评价xl" xfId="437"/>
    <cellStyle name="常规 11" xfId="438"/>
    <cellStyle name="差_财政供养人员" xfId="439"/>
    <cellStyle name="差_财政支出对上级的依赖程度" xfId="440"/>
    <cellStyle name="差_城建部门" xfId="441"/>
    <cellStyle name="强调文字颜色 6 2" xfId="442"/>
    <cellStyle name="好_Book2" xfId="443"/>
    <cellStyle name="差_地方配套按人均增幅控制8.30一般预算平均增幅、人均可用财力平均增幅两次控制、社会治安系数调整、案件数调整xl" xfId="444"/>
    <cellStyle name="差_第五部分(才淼、饶永宏）" xfId="445"/>
    <cellStyle name="差_第一部分：综合全" xfId="446"/>
    <cellStyle name="差_汇总" xfId="447"/>
    <cellStyle name="分级显示行_1_13区汇总" xfId="448"/>
    <cellStyle name="差_汇总-县级财政报表附表" xfId="449"/>
    <cellStyle name="好_县公司" xfId="450"/>
    <cellStyle name="差_基础数据分析" xfId="451"/>
    <cellStyle name="差_检验表" xfId="452"/>
    <cellStyle name="常规 9" xfId="453"/>
    <cellStyle name="差_检验表（调整后）" xfId="454"/>
    <cellStyle name="差_奖励补助测算7.23" xfId="455"/>
    <cellStyle name="差_历年教师人数" xfId="456"/>
    <cellStyle name="差_三季度－表二" xfId="457"/>
    <cellStyle name="差_卫生部门" xfId="458"/>
    <cellStyle name="好_M01-2(州市补助收入)" xfId="459"/>
    <cellStyle name="差_文体广播部门" xfId="460"/>
    <cellStyle name="差_下半年禁毒办案经费分配2544.3万元" xfId="461"/>
    <cellStyle name="差_县级公安机关公用经费标准奖励测算方案（定稿）" xfId="462"/>
    <cellStyle name="差_一期道路" xfId="463"/>
    <cellStyle name="差_银行账户情况表_2010年12月" xfId="464"/>
    <cellStyle name="好_奖励补助测算7.25 (version 1) (version 1)" xfId="465"/>
    <cellStyle name="好_1110洱源县" xfId="466"/>
    <cellStyle name="差_云南省2008年转移支付测算——州市本级考核部分及政策性测算" xfId="467"/>
    <cellStyle name="差_云南水利电力有限公司" xfId="468"/>
    <cellStyle name="常规 17" xfId="469"/>
    <cellStyle name="后继超级链接" xfId="470"/>
    <cellStyle name="常规 18" xfId="471"/>
    <cellStyle name="好_2006年全省财力计算表（中央、决算）" xfId="472"/>
    <cellStyle name="常规 2 2 2" xfId="473"/>
    <cellStyle name="常规 2 7" xfId="474"/>
    <cellStyle name="输入 2" xfId="475"/>
    <cellStyle name="常规 2 8" xfId="476"/>
    <cellStyle name="常规 7" xfId="477"/>
    <cellStyle name="常规_1_1" xfId="478"/>
    <cellStyle name="常规 8" xfId="479"/>
    <cellStyle name="常规_2016年丽水市重点建设项目形象进度计划申报表0125" xfId="480"/>
    <cellStyle name="常规_Sheet1_附件1：遂昌县各责任单位完成重点建设项目进度排名通报（1—7月）" xfId="481"/>
    <cellStyle name="常规_市重点项目计划进度表" xfId="482"/>
    <cellStyle name="好 2" xfId="483"/>
    <cellStyle name="好_2007年检察院案件数" xfId="484"/>
    <cellStyle name="好_~4190974" xfId="485"/>
    <cellStyle name="好_~5676413" xfId="486"/>
    <cellStyle name="好_高中教师人数（教育厅1.6日提供）" xfId="487"/>
    <cellStyle name="好_银行账户情况表_2010年12月" xfId="488"/>
    <cellStyle name="好_2、土地面积、人口、粮食产量基本情况" xfId="489"/>
    <cellStyle name="好_2009年一般性转移支付标准工资_地方配套按人均增幅控制8.30xl" xfId="490"/>
    <cellStyle name="好_2006年基础数据" xfId="491"/>
    <cellStyle name="好_奖励补助测算5.24冯铸" xfId="492"/>
    <cellStyle name="好_2006年水利统计指标统计表" xfId="493"/>
    <cellStyle name="好_2006年在职人员情况" xfId="494"/>
    <cellStyle name="好_2007年可用财力" xfId="495"/>
    <cellStyle name="㼿㼿㼿㼿㼿㼿" xfId="496"/>
    <cellStyle name="好_2007年政法部门业务指标" xfId="497"/>
    <cellStyle name="好_2008云南省分县市中小学教职工统计表（教育厅提供）" xfId="498"/>
    <cellStyle name="好_2009年一般性转移支付标准工资" xfId="499"/>
    <cellStyle name="霓付_ +Foil &amp; -FOIL &amp; PAPER" xfId="500"/>
    <cellStyle name="好_2009年一般性转移支付标准工资_地方配套按人均增幅控制8.31（调整结案率后）xl" xfId="501"/>
    <cellStyle name="好_2009年一般性转移支付标准工资_奖励补助测算5.22测试" xfId="502"/>
    <cellStyle name="好_2009年一般性转移支付标准工资_奖励补助测算5.23新" xfId="503"/>
    <cellStyle name="好_2009年一般性转移支付标准工资_奖励补助测算5.24冯铸" xfId="504"/>
    <cellStyle name="好_2009年一般性转移支付标准工资_奖励补助测算7.23" xfId="505"/>
    <cellStyle name="好_2009年一般性转移支付标准工资_奖励补助测算7.25" xfId="506"/>
    <cellStyle name="好_2009年一般性转移支付标准工资_奖励补助测算7.25 (version 1) (version 1)" xfId="507"/>
    <cellStyle name="好_2013年指标初排2" xfId="508"/>
    <cellStyle name="好_530623_2006年县级财政报表附表" xfId="509"/>
    <cellStyle name="好_卫生部门" xfId="510"/>
    <cellStyle name="好_530629_2006年县级财政报表附表" xfId="511"/>
    <cellStyle name="好_5334_2006年迪庆县级财政报表附表" xfId="512"/>
    <cellStyle name="千位分隔 2" xfId="513"/>
    <cellStyle name="好_Book1_1" xfId="514"/>
    <cellStyle name="好_Book1_3" xfId="515"/>
    <cellStyle name="好_Book1_银行账户情况表_2010年12月" xfId="516"/>
    <cellStyle name="好_财政支出对上级的依赖程度" xfId="517"/>
    <cellStyle name="汇总 2" xfId="518"/>
    <cellStyle name="好_城建部门" xfId="519"/>
    <cellStyle name="好_地方配套按人均增幅控制8.30xl" xfId="520"/>
    <cellStyle name="好_检验表（调整后）" xfId="521"/>
    <cellStyle name="好_奖励补助测算7.23" xfId="522"/>
    <cellStyle name="好_教师绩效工资测算表（离退休按各地上报数测算）2009年1月1日" xfId="523"/>
    <cellStyle name="好_教育厅提供义务教育及高中教师人数（2009年1月6日）" xfId="524"/>
    <cellStyle name="好_丽江汇总" xfId="525"/>
    <cellStyle name="好_云南水利电力有限公司" xfId="526"/>
    <cellStyle name="好_文体广播部门" xfId="527"/>
    <cellStyle name="好_下半年禁吸戒毒经费1000万元" xfId="528"/>
    <cellStyle name="好_县级公安机关公用经费标准奖励测算方案（定稿）" xfId="529"/>
    <cellStyle name="好_云南省2008年中小学教职工情况（教育厅提供20090101加工整理）" xfId="530"/>
    <cellStyle name="好_一期道路" xfId="531"/>
    <cellStyle name="好_义务教育阶段教职工人数（教育厅提供最终）" xfId="532"/>
    <cellStyle name="好_云南农村义务教育统计表" xfId="533"/>
    <cellStyle name="好_云南省2008年转移支付测算——州市本级考核部分及政策性测算" xfId="534"/>
    <cellStyle name="后继超链接" xfId="535"/>
    <cellStyle name="货币 2 2" xfId="536"/>
    <cellStyle name="貨幣 [0]_SGV" xfId="537"/>
    <cellStyle name="貨幣_SGV" xfId="538"/>
    <cellStyle name="计算 2" xfId="539"/>
    <cellStyle name="解释性文本 2" xfId="540"/>
    <cellStyle name="借出原因" xfId="541"/>
    <cellStyle name="链接单元格 2" xfId="542"/>
    <cellStyle name="霓付 [0]_ +Foil &amp; -FOIL &amp; PAPER" xfId="543"/>
    <cellStyle name="烹拳 [0]_ +Foil &amp; -FOIL &amp; PAPER" xfId="544"/>
    <cellStyle name="烹拳_ +Foil &amp; -FOIL &amp; PAPER" xfId="545"/>
    <cellStyle name="普通_ 白土" xfId="546"/>
    <cellStyle name="千位[0]_ 方正PC" xfId="547"/>
    <cellStyle name="千位_ 方正PC" xfId="548"/>
    <cellStyle name="千位分隔[0] 2" xfId="549"/>
    <cellStyle name="钎霖_4岿角利" xfId="550"/>
    <cellStyle name="强调文字颜色 2 2" xfId="551"/>
    <cellStyle name="强调文字颜色 3 2" xfId="552"/>
    <cellStyle name="输出 2" xfId="553"/>
    <cellStyle name="数量" xfId="554"/>
    <cellStyle name="数字" xfId="555"/>
    <cellStyle name="数字 2" xfId="556"/>
    <cellStyle name="㼿㼿㼿㼿㼿㼿㼿㼿㼿㼿㼿?" xfId="557"/>
    <cellStyle name="小数" xfId="558"/>
    <cellStyle name="小数 2" xfId="559"/>
    <cellStyle name="样式 1" xfId="560"/>
    <cellStyle name="样式 1_2016年丽水市重点建设项目形象进度计划申报表0125" xfId="561"/>
    <cellStyle name="昗弨_Pacific Region P&amp;L" xfId="562"/>
    <cellStyle name="寘嬫愗傝 [0.00]_Region Orders (2)" xfId="563"/>
    <cellStyle name="寘嬫愗傝_Region Orders (2)" xfId="564"/>
    <cellStyle name="注释 2" xfId="565"/>
    <cellStyle name="통화 [0]_BOILER-CO1" xfId="566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9" Type="http://schemas.openxmlformats.org/officeDocument/2006/relationships/sharedStrings" Target="sharedStrings.xml"/><Relationship Id="rId58" Type="http://schemas.openxmlformats.org/officeDocument/2006/relationships/styles" Target="styles.xml"/><Relationship Id="rId57" Type="http://schemas.openxmlformats.org/officeDocument/2006/relationships/theme" Target="theme/theme1.xml"/><Relationship Id="rId56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47.xml"/><Relationship Id="rId54" Type="http://schemas.openxmlformats.org/officeDocument/2006/relationships/externalLink" Target="externalLinks/externalLink46.xml"/><Relationship Id="rId53" Type="http://schemas.openxmlformats.org/officeDocument/2006/relationships/externalLink" Target="externalLinks/externalLink45.xml"/><Relationship Id="rId52" Type="http://schemas.openxmlformats.org/officeDocument/2006/relationships/externalLink" Target="externalLinks/externalLink44.xml"/><Relationship Id="rId51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39.xml"/><Relationship Id="rId46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37.xml"/><Relationship Id="rId44" Type="http://schemas.openxmlformats.org/officeDocument/2006/relationships/externalLink" Target="externalLinks/externalLink36.xml"/><Relationship Id="rId43" Type="http://schemas.openxmlformats.org/officeDocument/2006/relationships/externalLink" Target="externalLinks/externalLink35.xml"/><Relationship Id="rId42" Type="http://schemas.openxmlformats.org/officeDocument/2006/relationships/externalLink" Target="externalLinks/externalLink34.xml"/><Relationship Id="rId41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29.xml"/><Relationship Id="rId36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6.xml"/><Relationship Id="rId33" Type="http://schemas.openxmlformats.org/officeDocument/2006/relationships/externalLink" Target="externalLinks/externalLink25.xml"/><Relationship Id="rId32" Type="http://schemas.openxmlformats.org/officeDocument/2006/relationships/externalLink" Target="externalLinks/externalLink24.xml"/><Relationship Id="rId31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19.xml"/><Relationship Id="rId26" Type="http://schemas.openxmlformats.org/officeDocument/2006/relationships/externalLink" Target="externalLinks/externalLink18.xml"/><Relationship Id="rId25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6.xml"/><Relationship Id="rId23" Type="http://schemas.openxmlformats.org/officeDocument/2006/relationships/externalLink" Target="externalLinks/externalLink15.xml"/><Relationship Id="rId22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9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7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8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59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0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1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2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3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4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5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6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6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2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3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4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5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6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7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8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79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0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1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2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3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4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5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6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7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8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89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0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1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49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0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7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8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19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0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1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2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3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4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5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6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2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2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3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4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5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6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7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8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39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0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1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2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3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4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5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6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7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8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49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0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1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5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56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5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6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7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8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29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0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1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2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3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4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3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0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1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2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3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4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5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6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7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8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49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0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1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2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3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4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5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6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7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8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59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6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7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5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6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7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8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89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0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1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2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3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4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19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0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1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2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3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4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5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6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7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8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09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0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1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2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3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4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5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6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7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8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19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2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3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3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4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5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6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7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8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49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0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1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2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8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59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0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1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2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3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4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5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6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7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8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69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0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1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2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3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4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5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6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7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7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8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29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3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4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5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6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7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8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09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0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1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2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8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19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0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1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2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3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4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5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6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7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8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29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0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1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2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3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4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5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6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7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3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4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7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8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59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0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1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2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3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4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5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6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7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8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69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0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1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2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3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4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5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6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7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8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79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0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1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2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3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4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5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6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7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8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89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0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1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2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3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4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5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7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8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399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0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1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2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3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4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5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7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8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09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0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1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2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3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4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5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7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8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19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0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1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2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3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4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5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6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7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8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29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0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1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2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3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4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5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6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7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8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39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0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1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2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3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4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5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6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7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8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49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0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1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2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3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4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5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7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8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59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0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1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2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3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4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5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7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8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69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0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1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2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3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5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6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7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8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79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0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1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2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3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4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5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6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7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8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89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0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1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2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3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4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5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6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7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8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499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0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1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2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3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4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5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6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7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8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09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0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1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2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3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5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6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7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8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19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0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1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2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3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5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6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7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8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29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0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1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2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3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5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6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7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8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39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0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1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2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3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4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5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6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7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8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49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0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1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2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3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4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5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6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7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8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59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0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1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2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3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4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5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6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7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8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69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0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1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2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3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5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6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7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8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79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0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1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2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3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5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6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7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8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89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0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1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7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8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599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0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1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2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3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4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5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6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0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2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3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4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5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6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7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8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19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0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1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2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3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4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5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6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7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8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29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0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1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3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4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7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8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59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0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1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2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3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4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5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6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6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2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3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4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5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6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7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8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79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0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1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2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3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4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5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6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7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8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89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0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1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69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0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1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3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4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5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6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7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8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09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5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6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7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8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19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0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1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2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3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4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2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0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1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2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3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4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5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6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7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8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39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0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1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2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3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4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5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6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7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8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49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5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6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5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6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7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8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79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0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1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2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3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4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8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0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1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2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3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4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5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6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7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8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799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0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1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2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3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4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5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6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7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8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09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8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19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1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2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3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4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5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6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7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2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3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4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5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6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7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8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39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0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1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2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8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49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0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1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2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3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4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5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6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7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8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59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0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1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2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3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4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5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6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7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6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7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8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3" name="Text Box 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4" name="Text Box 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5" name="Text Box 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6" name="Text Box 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7" name="Text Box 1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8" name="Text Box 1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899" name="Text Box 1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0" name="Text Box 1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1" name="Text Box 1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2" name="Text Box 1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8" name="Text Box 2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09" name="Text Box 2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0" name="Text Box 2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1" name="Text Box 2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2" name="Text Box 2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3" name="Text Box 2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4" name="Text Box 2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5" name="Text Box 2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6" name="Text Box 2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7" name="Text Box 3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8" name="Text Box 3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19" name="Text Box 3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0" name="Text Box 3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1" name="Text Box 3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2" name="Text Box 3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3" name="Text Box 3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4" name="Text Box 3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5" name="Text Box 3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6" name="Text Box 3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7" name="Text Box 4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2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6" name="Text Box 19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7" name="Text Box 20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39" name="Text Box 2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40" name="Text Box 3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41" name="Text Box 4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42" name="Text Box 5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43" name="Text Box 16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44" name="Text Box 17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219075</xdr:colOff>
      <xdr:row>6</xdr:row>
      <xdr:rowOff>0</xdr:rowOff>
    </xdr:from>
    <xdr:to>
      <xdr:col>12</xdr:col>
      <xdr:colOff>295275</xdr:colOff>
      <xdr:row>6</xdr:row>
      <xdr:rowOff>209550</xdr:rowOff>
    </xdr:to>
    <xdr:sp>
      <xdr:nvSpPr>
        <xdr:cNvPr id="945" name="Text Box 18"/>
        <xdr:cNvSpPr txBox="1">
          <a:spLocks noChangeArrowheads="1"/>
        </xdr:cNvSpPr>
      </xdr:nvSpPr>
      <xdr:spPr>
        <a:xfrm>
          <a:off x="8496300" y="3063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</xdr:row>
      <xdr:rowOff>381000</xdr:rowOff>
    </xdr:from>
    <xdr:to>
      <xdr:col>14</xdr:col>
      <xdr:colOff>400050</xdr:colOff>
      <xdr:row>4</xdr:row>
      <xdr:rowOff>685165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77425" y="15906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5</xdr:row>
      <xdr:rowOff>314325</xdr:rowOff>
    </xdr:from>
    <xdr:to>
      <xdr:col>14</xdr:col>
      <xdr:colOff>400050</xdr:colOff>
      <xdr:row>5</xdr:row>
      <xdr:rowOff>618490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77425" y="25400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</xdr:colOff>
      <xdr:row>6</xdr:row>
      <xdr:rowOff>266700</xdr:rowOff>
    </xdr:from>
    <xdr:to>
      <xdr:col>14</xdr:col>
      <xdr:colOff>409575</xdr:colOff>
      <xdr:row>6</xdr:row>
      <xdr:rowOff>570865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86950" y="33305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8</xdr:row>
      <xdr:rowOff>285750</xdr:rowOff>
    </xdr:from>
    <xdr:to>
      <xdr:col>14</xdr:col>
      <xdr:colOff>390525</xdr:colOff>
      <xdr:row>8</xdr:row>
      <xdr:rowOff>589915</xdr:rowOff>
    </xdr:to>
    <xdr:pic>
      <xdr:nvPicPr>
        <xdr:cNvPr id="5" name="图片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67900" y="50260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9</xdr:row>
      <xdr:rowOff>179070</xdr:rowOff>
    </xdr:from>
    <xdr:to>
      <xdr:col>14</xdr:col>
      <xdr:colOff>400050</xdr:colOff>
      <xdr:row>9</xdr:row>
      <xdr:rowOff>483235</xdr:rowOff>
    </xdr:to>
    <xdr:pic>
      <xdr:nvPicPr>
        <xdr:cNvPr id="6" name="图片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77425" y="57461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10</xdr:row>
      <xdr:rowOff>209550</xdr:rowOff>
    </xdr:from>
    <xdr:to>
      <xdr:col>14</xdr:col>
      <xdr:colOff>371475</xdr:colOff>
      <xdr:row>10</xdr:row>
      <xdr:rowOff>513715</xdr:rowOff>
    </xdr:to>
    <xdr:pic>
      <xdr:nvPicPr>
        <xdr:cNvPr id="7" name="图片 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48850" y="642429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11</xdr:row>
      <xdr:rowOff>387350</xdr:rowOff>
    </xdr:from>
    <xdr:to>
      <xdr:col>14</xdr:col>
      <xdr:colOff>361950</xdr:colOff>
      <xdr:row>11</xdr:row>
      <xdr:rowOff>691515</xdr:rowOff>
    </xdr:to>
    <xdr:pic>
      <xdr:nvPicPr>
        <xdr:cNvPr id="8" name="图片 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39325" y="73145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47625</xdr:colOff>
      <xdr:row>12</xdr:row>
      <xdr:rowOff>276225</xdr:rowOff>
    </xdr:from>
    <xdr:to>
      <xdr:col>14</xdr:col>
      <xdr:colOff>381000</xdr:colOff>
      <xdr:row>12</xdr:row>
      <xdr:rowOff>580390</xdr:rowOff>
    </xdr:to>
    <xdr:pic>
      <xdr:nvPicPr>
        <xdr:cNvPr id="9" name="图片 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58375" y="832104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13</xdr:row>
      <xdr:rowOff>190500</xdr:rowOff>
    </xdr:from>
    <xdr:to>
      <xdr:col>14</xdr:col>
      <xdr:colOff>390525</xdr:colOff>
      <xdr:row>13</xdr:row>
      <xdr:rowOff>494665</xdr:rowOff>
    </xdr:to>
    <xdr:pic>
      <xdr:nvPicPr>
        <xdr:cNvPr id="10" name="图片 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67900" y="89592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14</xdr:row>
      <xdr:rowOff>228600</xdr:rowOff>
    </xdr:from>
    <xdr:to>
      <xdr:col>14</xdr:col>
      <xdr:colOff>400050</xdr:colOff>
      <xdr:row>14</xdr:row>
      <xdr:rowOff>532765</xdr:rowOff>
    </xdr:to>
    <xdr:pic>
      <xdr:nvPicPr>
        <xdr:cNvPr id="11" name="图片 1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77425" y="97339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15</xdr:row>
      <xdr:rowOff>114300</xdr:rowOff>
    </xdr:from>
    <xdr:to>
      <xdr:col>14</xdr:col>
      <xdr:colOff>400050</xdr:colOff>
      <xdr:row>15</xdr:row>
      <xdr:rowOff>418465</xdr:rowOff>
    </xdr:to>
    <xdr:pic>
      <xdr:nvPicPr>
        <xdr:cNvPr id="12" name="图片 1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77425" y="103244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7</xdr:row>
      <xdr:rowOff>295275</xdr:rowOff>
    </xdr:from>
    <xdr:to>
      <xdr:col>14</xdr:col>
      <xdr:colOff>390525</xdr:colOff>
      <xdr:row>7</xdr:row>
      <xdr:rowOff>604520</xdr:rowOff>
    </xdr:to>
    <xdr:pic>
      <xdr:nvPicPr>
        <xdr:cNvPr id="14" name="图片 136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877425" y="4168775"/>
          <a:ext cx="323850" cy="30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17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18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19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0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1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2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3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4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5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6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7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8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29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0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1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2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3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4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5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6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7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8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39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0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1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2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3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4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5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6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7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8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49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0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1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2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3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4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5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6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7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8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59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0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1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2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3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4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5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6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7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8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69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0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1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2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3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4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5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6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7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8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79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0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1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2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3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4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5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6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7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8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89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0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1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2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3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4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5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6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7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8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799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0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1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2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3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4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5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6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7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8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09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0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1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2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3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4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5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6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7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8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19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0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1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2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3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4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5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6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7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8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29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0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1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2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3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4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5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36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55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56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57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58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59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0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1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2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3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4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5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6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7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8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69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0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1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2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3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4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5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6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7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8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79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0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1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2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3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4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5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6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7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8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89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0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1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2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3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4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5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6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7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8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899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0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1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2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3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4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5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6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7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8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09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0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1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2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3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4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5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6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7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8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19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0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1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2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3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4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5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6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7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8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29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0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1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2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3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4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5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6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7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8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39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0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1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2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3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4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5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6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7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8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49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50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3951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48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49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0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1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2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3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4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5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6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7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8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59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0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1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2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3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4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5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6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7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8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69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258070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2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3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4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5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6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9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0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1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2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5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6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7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0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1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2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3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4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24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8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49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0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1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2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3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4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5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6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7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8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59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0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1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2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3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4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5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6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7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8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69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0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1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2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72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2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3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4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5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6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7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8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79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0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1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2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3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4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84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4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5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6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7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8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89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0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1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2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3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4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5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6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96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6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7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8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99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0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1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2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3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4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5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6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7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8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09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0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1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2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3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4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5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6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7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8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19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20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20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0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1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2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3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4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5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6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7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8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29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0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1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2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32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2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3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4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5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6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7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8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39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0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1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2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3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4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44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4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5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6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7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8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49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0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1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2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3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4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5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6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7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8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59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0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1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7" name="Text Box 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8" name="Text Box 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29" name="Text Box 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0" name="Text Box 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1" name="Text Box 1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2" name="Text Box 1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3" name="Text Box 1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4" name="Text Box 1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5" name="Text Box 1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6" name="Text Box 1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3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2" name="Text Box 2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3" name="Text Box 2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4" name="Text Box 2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5" name="Text Box 2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6" name="Text Box 2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7" name="Text Box 2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8" name="Text Box 2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49" name="Text Box 2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0" name="Text Box 2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1" name="Text Box 3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2" name="Text Box 3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3" name="Text Box 3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4" name="Text Box 3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5" name="Text Box 3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6" name="Text Box 3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7" name="Text Box 3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8" name="Text Box 3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59" name="Text Box 3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0" name="Text Box 3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1" name="Text Box 4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6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3" name="Text Box 2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4" name="Text Box 3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5" name="Text Box 4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6" name="Text Box 5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7" name="Text Box 16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8" name="Text Box 17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79" name="Text Box 18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80" name="Text Box 19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295275</xdr:colOff>
      <xdr:row>19</xdr:row>
      <xdr:rowOff>219075</xdr:rowOff>
    </xdr:to>
    <xdr:sp>
      <xdr:nvSpPr>
        <xdr:cNvPr id="1681" name="Text Box 20"/>
        <xdr:cNvSpPr txBox="1">
          <a:spLocks noChangeArrowheads="1"/>
        </xdr:cNvSpPr>
      </xdr:nvSpPr>
      <xdr:spPr>
        <a:xfrm>
          <a:off x="9096375" y="13941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8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69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0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1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2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3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7" name="Text Box 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8" name="Text Box 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49" name="Text Box 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0" name="Text Box 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1" name="Text Box 1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2" name="Text Box 1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3" name="Text Box 1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4" name="Text Box 1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5" name="Text Box 1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6" name="Text Box 1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5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2" name="Text Box 2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3" name="Text Box 2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4" name="Text Box 2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5" name="Text Box 2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6" name="Text Box 2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7" name="Text Box 2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8" name="Text Box 2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69" name="Text Box 2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0" name="Text Box 2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1" name="Text Box 3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2" name="Text Box 3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3" name="Text Box 3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4" name="Text Box 3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5" name="Text Box 3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6" name="Text Box 3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7" name="Text Box 3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8" name="Text Box 3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79" name="Text Box 3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0" name="Text Box 3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1" name="Text Box 4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8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2" name="Text Box 1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3" name="Text Box 2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4" name="Text Box 3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5" name="Text Box 4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6" name="Text Box 5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7" name="Text Box 16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8" name="Text Box 17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799" name="Text Box 18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800" name="Text Box 19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19</xdr:row>
      <xdr:rowOff>0</xdr:rowOff>
    </xdr:from>
    <xdr:to>
      <xdr:col>15</xdr:col>
      <xdr:colOff>294640</xdr:colOff>
      <xdr:row>19</xdr:row>
      <xdr:rowOff>218440</xdr:rowOff>
    </xdr:to>
    <xdr:sp>
      <xdr:nvSpPr>
        <xdr:cNvPr id="1801" name="Text Box 20"/>
        <xdr:cNvSpPr txBox="1"/>
      </xdr:nvSpPr>
      <xdr:spPr>
        <a:xfrm>
          <a:off x="9096375" y="13941425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0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1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2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3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4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5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7" name="Text Box 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8" name="Text Box 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69" name="Text Box 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0" name="Text Box 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1" name="Text Box 1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2" name="Text Box 1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3" name="Text Box 1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4" name="Text Box 1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5" name="Text Box 1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6" name="Text Box 1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7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2" name="Text Box 2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3" name="Text Box 2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4" name="Text Box 2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5" name="Text Box 2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6" name="Text Box 2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7" name="Text Box 2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8" name="Text Box 2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89" name="Text Box 2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0" name="Text Box 2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1" name="Text Box 3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2" name="Text Box 3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3" name="Text Box 3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4" name="Text Box 3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5" name="Text Box 3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6" name="Text Box 3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7" name="Text Box 3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8" name="Text Box 3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899" name="Text Box 3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0" name="Text Box 3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1" name="Text Box 4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6" name="Text Box 5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7" name="Text Box 16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8" name="Text Box 17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09" name="Text Box 18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0" name="Text Box 19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1" name="Text Box 20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2" name="Text Box 1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3" name="Text Box 2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4" name="Text Box 3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219075</xdr:colOff>
      <xdr:row>20</xdr:row>
      <xdr:rowOff>0</xdr:rowOff>
    </xdr:from>
    <xdr:to>
      <xdr:col>15</xdr:col>
      <xdr:colOff>296545</xdr:colOff>
      <xdr:row>20</xdr:row>
      <xdr:rowOff>219075</xdr:rowOff>
    </xdr:to>
    <xdr:sp>
      <xdr:nvSpPr>
        <xdr:cNvPr id="1915" name="Text Box 4"/>
        <xdr:cNvSpPr txBox="1"/>
      </xdr:nvSpPr>
      <xdr:spPr>
        <a:xfrm>
          <a:off x="9096375" y="14627225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47625</xdr:colOff>
      <xdr:row>4</xdr:row>
      <xdr:rowOff>266700</xdr:rowOff>
    </xdr:from>
    <xdr:to>
      <xdr:col>17</xdr:col>
      <xdr:colOff>381000</xdr:colOff>
      <xdr:row>4</xdr:row>
      <xdr:rowOff>570865</xdr:rowOff>
    </xdr:to>
    <xdr:pic>
      <xdr:nvPicPr>
        <xdr:cNvPr id="122" name="图片 12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16764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5</xdr:row>
      <xdr:rowOff>161925</xdr:rowOff>
    </xdr:from>
    <xdr:to>
      <xdr:col>17</xdr:col>
      <xdr:colOff>390525</xdr:colOff>
      <xdr:row>5</xdr:row>
      <xdr:rowOff>466090</xdr:rowOff>
    </xdr:to>
    <xdr:pic>
      <xdr:nvPicPr>
        <xdr:cNvPr id="242" name="图片 24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2447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6</xdr:row>
      <xdr:rowOff>207645</xdr:rowOff>
    </xdr:from>
    <xdr:to>
      <xdr:col>17</xdr:col>
      <xdr:colOff>371475</xdr:colOff>
      <xdr:row>6</xdr:row>
      <xdr:rowOff>511810</xdr:rowOff>
    </xdr:to>
    <xdr:pic>
      <xdr:nvPicPr>
        <xdr:cNvPr id="243" name="图片 24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302704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7</xdr:row>
      <xdr:rowOff>636270</xdr:rowOff>
    </xdr:from>
    <xdr:to>
      <xdr:col>17</xdr:col>
      <xdr:colOff>400050</xdr:colOff>
      <xdr:row>7</xdr:row>
      <xdr:rowOff>940435</xdr:rowOff>
    </xdr:to>
    <xdr:pic>
      <xdr:nvPicPr>
        <xdr:cNvPr id="244" name="图片 24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91825" y="415099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8</xdr:row>
      <xdr:rowOff>152400</xdr:rowOff>
    </xdr:from>
    <xdr:to>
      <xdr:col>17</xdr:col>
      <xdr:colOff>381000</xdr:colOff>
      <xdr:row>8</xdr:row>
      <xdr:rowOff>456565</xdr:rowOff>
    </xdr:to>
    <xdr:pic>
      <xdr:nvPicPr>
        <xdr:cNvPr id="245" name="图片 24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53054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76200</xdr:colOff>
      <xdr:row>9</xdr:row>
      <xdr:rowOff>219075</xdr:rowOff>
    </xdr:from>
    <xdr:to>
      <xdr:col>17</xdr:col>
      <xdr:colOff>409575</xdr:colOff>
      <xdr:row>9</xdr:row>
      <xdr:rowOff>523240</xdr:rowOff>
    </xdr:to>
    <xdr:pic>
      <xdr:nvPicPr>
        <xdr:cNvPr id="246" name="图片 24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801350" y="59817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11</xdr:row>
      <xdr:rowOff>381000</xdr:rowOff>
    </xdr:from>
    <xdr:to>
      <xdr:col>17</xdr:col>
      <xdr:colOff>381000</xdr:colOff>
      <xdr:row>11</xdr:row>
      <xdr:rowOff>685165</xdr:rowOff>
    </xdr:to>
    <xdr:pic>
      <xdr:nvPicPr>
        <xdr:cNvPr id="248" name="图片 24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7654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12</xdr:row>
      <xdr:rowOff>180975</xdr:rowOff>
    </xdr:from>
    <xdr:to>
      <xdr:col>17</xdr:col>
      <xdr:colOff>371475</xdr:colOff>
      <xdr:row>12</xdr:row>
      <xdr:rowOff>485140</xdr:rowOff>
    </xdr:to>
    <xdr:pic>
      <xdr:nvPicPr>
        <xdr:cNvPr id="249" name="图片 24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84836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14</xdr:row>
      <xdr:rowOff>295275</xdr:rowOff>
    </xdr:from>
    <xdr:to>
      <xdr:col>17</xdr:col>
      <xdr:colOff>381000</xdr:colOff>
      <xdr:row>14</xdr:row>
      <xdr:rowOff>599440</xdr:rowOff>
    </xdr:to>
    <xdr:pic>
      <xdr:nvPicPr>
        <xdr:cNvPr id="250" name="图片 24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100171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15</xdr:row>
      <xdr:rowOff>333375</xdr:rowOff>
    </xdr:from>
    <xdr:to>
      <xdr:col>17</xdr:col>
      <xdr:colOff>381000</xdr:colOff>
      <xdr:row>15</xdr:row>
      <xdr:rowOff>637540</xdr:rowOff>
    </xdr:to>
    <xdr:pic>
      <xdr:nvPicPr>
        <xdr:cNvPr id="251" name="图片 25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110585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16</xdr:row>
      <xdr:rowOff>123825</xdr:rowOff>
    </xdr:from>
    <xdr:to>
      <xdr:col>17</xdr:col>
      <xdr:colOff>371475</xdr:colOff>
      <xdr:row>16</xdr:row>
      <xdr:rowOff>427990</xdr:rowOff>
    </xdr:to>
    <xdr:pic>
      <xdr:nvPicPr>
        <xdr:cNvPr id="252" name="图片 25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117633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17</xdr:row>
      <xdr:rowOff>179070</xdr:rowOff>
    </xdr:from>
    <xdr:to>
      <xdr:col>17</xdr:col>
      <xdr:colOff>390525</xdr:colOff>
      <xdr:row>17</xdr:row>
      <xdr:rowOff>483235</xdr:rowOff>
    </xdr:to>
    <xdr:pic>
      <xdr:nvPicPr>
        <xdr:cNvPr id="253" name="图片 25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1232344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</xdr:colOff>
      <xdr:row>19</xdr:row>
      <xdr:rowOff>190500</xdr:rowOff>
    </xdr:from>
    <xdr:to>
      <xdr:col>17</xdr:col>
      <xdr:colOff>361950</xdr:colOff>
      <xdr:row>19</xdr:row>
      <xdr:rowOff>494665</xdr:rowOff>
    </xdr:to>
    <xdr:pic>
      <xdr:nvPicPr>
        <xdr:cNvPr id="254" name="图片 25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53725" y="14131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</xdr:colOff>
      <xdr:row>20</xdr:row>
      <xdr:rowOff>142875</xdr:rowOff>
    </xdr:from>
    <xdr:to>
      <xdr:col>17</xdr:col>
      <xdr:colOff>361950</xdr:colOff>
      <xdr:row>20</xdr:row>
      <xdr:rowOff>447040</xdr:rowOff>
    </xdr:to>
    <xdr:pic>
      <xdr:nvPicPr>
        <xdr:cNvPr id="255" name="图片 25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53725" y="147701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21</xdr:row>
      <xdr:rowOff>276225</xdr:rowOff>
    </xdr:from>
    <xdr:to>
      <xdr:col>17</xdr:col>
      <xdr:colOff>371475</xdr:colOff>
      <xdr:row>21</xdr:row>
      <xdr:rowOff>580390</xdr:rowOff>
    </xdr:to>
    <xdr:pic>
      <xdr:nvPicPr>
        <xdr:cNvPr id="256" name="图片 25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154368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22</xdr:row>
      <xdr:rowOff>285750</xdr:rowOff>
    </xdr:from>
    <xdr:to>
      <xdr:col>17</xdr:col>
      <xdr:colOff>381000</xdr:colOff>
      <xdr:row>22</xdr:row>
      <xdr:rowOff>589915</xdr:rowOff>
    </xdr:to>
    <xdr:pic>
      <xdr:nvPicPr>
        <xdr:cNvPr id="257" name="图片 25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163353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23</xdr:row>
      <xdr:rowOff>295275</xdr:rowOff>
    </xdr:from>
    <xdr:to>
      <xdr:col>17</xdr:col>
      <xdr:colOff>390525</xdr:colOff>
      <xdr:row>23</xdr:row>
      <xdr:rowOff>599440</xdr:rowOff>
    </xdr:to>
    <xdr:pic>
      <xdr:nvPicPr>
        <xdr:cNvPr id="258" name="图片 25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170427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25</xdr:row>
      <xdr:rowOff>133350</xdr:rowOff>
    </xdr:from>
    <xdr:to>
      <xdr:col>17</xdr:col>
      <xdr:colOff>371475</xdr:colOff>
      <xdr:row>25</xdr:row>
      <xdr:rowOff>437515</xdr:rowOff>
    </xdr:to>
    <xdr:pic>
      <xdr:nvPicPr>
        <xdr:cNvPr id="259" name="图片 25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1895221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27</xdr:row>
      <xdr:rowOff>240665</xdr:rowOff>
    </xdr:from>
    <xdr:to>
      <xdr:col>17</xdr:col>
      <xdr:colOff>371475</xdr:colOff>
      <xdr:row>27</xdr:row>
      <xdr:rowOff>544830</xdr:rowOff>
    </xdr:to>
    <xdr:pic>
      <xdr:nvPicPr>
        <xdr:cNvPr id="261" name="图片 26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207232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29</xdr:row>
      <xdr:rowOff>219075</xdr:rowOff>
    </xdr:from>
    <xdr:to>
      <xdr:col>17</xdr:col>
      <xdr:colOff>390525</xdr:colOff>
      <xdr:row>29</xdr:row>
      <xdr:rowOff>523240</xdr:rowOff>
    </xdr:to>
    <xdr:pic>
      <xdr:nvPicPr>
        <xdr:cNvPr id="262" name="图片 26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2201608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30</xdr:row>
      <xdr:rowOff>266700</xdr:rowOff>
    </xdr:from>
    <xdr:to>
      <xdr:col>17</xdr:col>
      <xdr:colOff>371475</xdr:colOff>
      <xdr:row>30</xdr:row>
      <xdr:rowOff>570865</xdr:rowOff>
    </xdr:to>
    <xdr:pic>
      <xdr:nvPicPr>
        <xdr:cNvPr id="263" name="图片 26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2273681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24</xdr:row>
      <xdr:rowOff>438150</xdr:rowOff>
    </xdr:from>
    <xdr:to>
      <xdr:col>17</xdr:col>
      <xdr:colOff>390525</xdr:colOff>
      <xdr:row>24</xdr:row>
      <xdr:rowOff>757555</xdr:rowOff>
    </xdr:to>
    <xdr:pic>
      <xdr:nvPicPr>
        <xdr:cNvPr id="269" name="图片 3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63250" y="18088610"/>
          <a:ext cx="352425" cy="31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18</xdr:row>
      <xdr:rowOff>419100</xdr:rowOff>
    </xdr:from>
    <xdr:to>
      <xdr:col>17</xdr:col>
      <xdr:colOff>390525</xdr:colOff>
      <xdr:row>18</xdr:row>
      <xdr:rowOff>723265</xdr:rowOff>
    </xdr:to>
    <xdr:pic>
      <xdr:nvPicPr>
        <xdr:cNvPr id="1945" name="图片 194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132302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28</xdr:row>
      <xdr:rowOff>123825</xdr:rowOff>
    </xdr:from>
    <xdr:to>
      <xdr:col>17</xdr:col>
      <xdr:colOff>400050</xdr:colOff>
      <xdr:row>28</xdr:row>
      <xdr:rowOff>443230</xdr:rowOff>
    </xdr:to>
    <xdr:pic>
      <xdr:nvPicPr>
        <xdr:cNvPr id="1946" name="图片 3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2775" y="21339810"/>
          <a:ext cx="352425" cy="31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13</xdr:row>
      <xdr:rowOff>238125</xdr:rowOff>
    </xdr:from>
    <xdr:to>
      <xdr:col>17</xdr:col>
      <xdr:colOff>390525</xdr:colOff>
      <xdr:row>13</xdr:row>
      <xdr:rowOff>542290</xdr:rowOff>
    </xdr:to>
    <xdr:pic>
      <xdr:nvPicPr>
        <xdr:cNvPr id="1942" name="图片 194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92265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57150</xdr:colOff>
      <xdr:row>10</xdr:row>
      <xdr:rowOff>285750</xdr:rowOff>
    </xdr:from>
    <xdr:to>
      <xdr:col>17</xdr:col>
      <xdr:colOff>381000</xdr:colOff>
      <xdr:row>10</xdr:row>
      <xdr:rowOff>594995</xdr:rowOff>
    </xdr:to>
    <xdr:pic>
      <xdr:nvPicPr>
        <xdr:cNvPr id="260" name="图片 136"/>
        <xdr:cNvPicPr>
          <a:picLocks noChangeAspect="1" noChangeArrowheads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2300" y="6696075"/>
          <a:ext cx="323850" cy="30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60325</xdr:colOff>
      <xdr:row>26</xdr:row>
      <xdr:rowOff>422275</xdr:rowOff>
    </xdr:from>
    <xdr:to>
      <xdr:col>17</xdr:col>
      <xdr:colOff>393700</xdr:colOff>
      <xdr:row>26</xdr:row>
      <xdr:rowOff>726440</xdr:rowOff>
    </xdr:to>
    <xdr:pic>
      <xdr:nvPicPr>
        <xdr:cNvPr id="247" name="图片 24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85475" y="1976183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123825</xdr:colOff>
      <xdr:row>4</xdr:row>
      <xdr:rowOff>123825</xdr:rowOff>
    </xdr:from>
    <xdr:to>
      <xdr:col>9</xdr:col>
      <xdr:colOff>457200</xdr:colOff>
      <xdr:row>4</xdr:row>
      <xdr:rowOff>427990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96325" y="12287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5</xdr:row>
      <xdr:rowOff>123825</xdr:rowOff>
    </xdr:from>
    <xdr:to>
      <xdr:col>9</xdr:col>
      <xdr:colOff>447675</xdr:colOff>
      <xdr:row>5</xdr:row>
      <xdr:rowOff>427990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86800" y="18002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6</xdr:row>
      <xdr:rowOff>228600</xdr:rowOff>
    </xdr:from>
    <xdr:to>
      <xdr:col>9</xdr:col>
      <xdr:colOff>438150</xdr:colOff>
      <xdr:row>6</xdr:row>
      <xdr:rowOff>532765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77275" y="2447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142875</xdr:colOff>
      <xdr:row>3</xdr:row>
      <xdr:rowOff>95250</xdr:rowOff>
    </xdr:from>
    <xdr:to>
      <xdr:col>8</xdr:col>
      <xdr:colOff>476250</xdr:colOff>
      <xdr:row>3</xdr:row>
      <xdr:rowOff>399415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10763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85725</xdr:rowOff>
    </xdr:from>
    <xdr:to>
      <xdr:col>8</xdr:col>
      <xdr:colOff>485775</xdr:colOff>
      <xdr:row>4</xdr:row>
      <xdr:rowOff>389890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16002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6</xdr:row>
      <xdr:rowOff>114300</xdr:rowOff>
    </xdr:from>
    <xdr:to>
      <xdr:col>8</xdr:col>
      <xdr:colOff>485775</xdr:colOff>
      <xdr:row>6</xdr:row>
      <xdr:rowOff>418465</xdr:rowOff>
    </xdr:to>
    <xdr:pic>
      <xdr:nvPicPr>
        <xdr:cNvPr id="5" name="图片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26670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7</xdr:row>
      <xdr:rowOff>76200</xdr:rowOff>
    </xdr:from>
    <xdr:to>
      <xdr:col>8</xdr:col>
      <xdr:colOff>476250</xdr:colOff>
      <xdr:row>7</xdr:row>
      <xdr:rowOff>380365</xdr:rowOff>
    </xdr:to>
    <xdr:pic>
      <xdr:nvPicPr>
        <xdr:cNvPr id="6" name="图片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31623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9</xdr:row>
      <xdr:rowOff>57150</xdr:rowOff>
    </xdr:from>
    <xdr:to>
      <xdr:col>8</xdr:col>
      <xdr:colOff>476250</xdr:colOff>
      <xdr:row>9</xdr:row>
      <xdr:rowOff>361315</xdr:rowOff>
    </xdr:to>
    <xdr:pic>
      <xdr:nvPicPr>
        <xdr:cNvPr id="8" name="图片 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41529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10</xdr:row>
      <xdr:rowOff>104775</xdr:rowOff>
    </xdr:from>
    <xdr:to>
      <xdr:col>8</xdr:col>
      <xdr:colOff>476250</xdr:colOff>
      <xdr:row>10</xdr:row>
      <xdr:rowOff>408940</xdr:rowOff>
    </xdr:to>
    <xdr:pic>
      <xdr:nvPicPr>
        <xdr:cNvPr id="9" name="图片 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47910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11</xdr:row>
      <xdr:rowOff>95250</xdr:rowOff>
    </xdr:from>
    <xdr:to>
      <xdr:col>8</xdr:col>
      <xdr:colOff>485775</xdr:colOff>
      <xdr:row>11</xdr:row>
      <xdr:rowOff>399415</xdr:rowOff>
    </xdr:to>
    <xdr:pic>
      <xdr:nvPicPr>
        <xdr:cNvPr id="10" name="图片 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54292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14</xdr:row>
      <xdr:rowOff>57150</xdr:rowOff>
    </xdr:from>
    <xdr:to>
      <xdr:col>8</xdr:col>
      <xdr:colOff>504825</xdr:colOff>
      <xdr:row>14</xdr:row>
      <xdr:rowOff>361315</xdr:rowOff>
    </xdr:to>
    <xdr:pic>
      <xdr:nvPicPr>
        <xdr:cNvPr id="13" name="图片 1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69843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16</xdr:row>
      <xdr:rowOff>85725</xdr:rowOff>
    </xdr:from>
    <xdr:to>
      <xdr:col>8</xdr:col>
      <xdr:colOff>495300</xdr:colOff>
      <xdr:row>16</xdr:row>
      <xdr:rowOff>389890</xdr:rowOff>
    </xdr:to>
    <xdr:pic>
      <xdr:nvPicPr>
        <xdr:cNvPr id="15" name="图片 1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01100" y="79368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17</xdr:row>
      <xdr:rowOff>66675</xdr:rowOff>
    </xdr:from>
    <xdr:to>
      <xdr:col>8</xdr:col>
      <xdr:colOff>485775</xdr:colOff>
      <xdr:row>17</xdr:row>
      <xdr:rowOff>370840</xdr:rowOff>
    </xdr:to>
    <xdr:pic>
      <xdr:nvPicPr>
        <xdr:cNvPr id="16" name="图片 1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84512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18</xdr:row>
      <xdr:rowOff>66675</xdr:rowOff>
    </xdr:from>
    <xdr:to>
      <xdr:col>8</xdr:col>
      <xdr:colOff>495300</xdr:colOff>
      <xdr:row>18</xdr:row>
      <xdr:rowOff>370840</xdr:rowOff>
    </xdr:to>
    <xdr:pic>
      <xdr:nvPicPr>
        <xdr:cNvPr id="17" name="图片 1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01100" y="884428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19</xdr:row>
      <xdr:rowOff>123825</xdr:rowOff>
    </xdr:from>
    <xdr:to>
      <xdr:col>8</xdr:col>
      <xdr:colOff>476250</xdr:colOff>
      <xdr:row>19</xdr:row>
      <xdr:rowOff>427990</xdr:rowOff>
    </xdr:to>
    <xdr:pic>
      <xdr:nvPicPr>
        <xdr:cNvPr id="18" name="图片 1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932053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20</xdr:row>
      <xdr:rowOff>38100</xdr:rowOff>
    </xdr:from>
    <xdr:to>
      <xdr:col>8</xdr:col>
      <xdr:colOff>476250</xdr:colOff>
      <xdr:row>20</xdr:row>
      <xdr:rowOff>342265</xdr:rowOff>
    </xdr:to>
    <xdr:pic>
      <xdr:nvPicPr>
        <xdr:cNvPr id="19" name="图片 1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976820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21</xdr:row>
      <xdr:rowOff>47625</xdr:rowOff>
    </xdr:from>
    <xdr:to>
      <xdr:col>8</xdr:col>
      <xdr:colOff>476250</xdr:colOff>
      <xdr:row>21</xdr:row>
      <xdr:rowOff>351790</xdr:rowOff>
    </xdr:to>
    <xdr:pic>
      <xdr:nvPicPr>
        <xdr:cNvPr id="20" name="图片 1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1015873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23</xdr:row>
      <xdr:rowOff>47625</xdr:rowOff>
    </xdr:from>
    <xdr:to>
      <xdr:col>8</xdr:col>
      <xdr:colOff>457200</xdr:colOff>
      <xdr:row>23</xdr:row>
      <xdr:rowOff>351790</xdr:rowOff>
    </xdr:to>
    <xdr:pic>
      <xdr:nvPicPr>
        <xdr:cNvPr id="21" name="图片 2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63000" y="1099693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24</xdr:row>
      <xdr:rowOff>95250</xdr:rowOff>
    </xdr:from>
    <xdr:to>
      <xdr:col>8</xdr:col>
      <xdr:colOff>457200</xdr:colOff>
      <xdr:row>24</xdr:row>
      <xdr:rowOff>399415</xdr:rowOff>
    </xdr:to>
    <xdr:pic>
      <xdr:nvPicPr>
        <xdr:cNvPr id="22" name="图片 2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63000" y="1150175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57150</xdr:rowOff>
    </xdr:from>
    <xdr:to>
      <xdr:col>8</xdr:col>
      <xdr:colOff>466725</xdr:colOff>
      <xdr:row>25</xdr:row>
      <xdr:rowOff>361315</xdr:rowOff>
    </xdr:to>
    <xdr:pic>
      <xdr:nvPicPr>
        <xdr:cNvPr id="23" name="图片 2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72525" y="1200975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5</xdr:row>
      <xdr:rowOff>133350</xdr:rowOff>
    </xdr:from>
    <xdr:to>
      <xdr:col>8</xdr:col>
      <xdr:colOff>457200</xdr:colOff>
      <xdr:row>5</xdr:row>
      <xdr:rowOff>438150</xdr:rowOff>
    </xdr:to>
    <xdr:pic>
      <xdr:nvPicPr>
        <xdr:cNvPr id="24" name="图片 23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72525" y="21812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8</xdr:row>
      <xdr:rowOff>142875</xdr:rowOff>
    </xdr:from>
    <xdr:to>
      <xdr:col>8</xdr:col>
      <xdr:colOff>466725</xdr:colOff>
      <xdr:row>8</xdr:row>
      <xdr:rowOff>447675</xdr:rowOff>
    </xdr:to>
    <xdr:pic>
      <xdr:nvPicPr>
        <xdr:cNvPr id="25" name="图片 24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368617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15</xdr:row>
      <xdr:rowOff>104775</xdr:rowOff>
    </xdr:from>
    <xdr:to>
      <xdr:col>8</xdr:col>
      <xdr:colOff>495300</xdr:colOff>
      <xdr:row>15</xdr:row>
      <xdr:rowOff>409575</xdr:rowOff>
    </xdr:to>
    <xdr:pic>
      <xdr:nvPicPr>
        <xdr:cNvPr id="28" name="图片 27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748919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12</xdr:row>
      <xdr:rowOff>85725</xdr:rowOff>
    </xdr:from>
    <xdr:to>
      <xdr:col>8</xdr:col>
      <xdr:colOff>485775</xdr:colOff>
      <xdr:row>12</xdr:row>
      <xdr:rowOff>389890</xdr:rowOff>
    </xdr:to>
    <xdr:pic>
      <xdr:nvPicPr>
        <xdr:cNvPr id="29" name="图片 2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59721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13</xdr:row>
      <xdr:rowOff>135890</xdr:rowOff>
    </xdr:from>
    <xdr:to>
      <xdr:col>8</xdr:col>
      <xdr:colOff>504825</xdr:colOff>
      <xdr:row>13</xdr:row>
      <xdr:rowOff>440055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652970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POWER%20ASSUMPTION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POWER%20ASSUMPTION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POWER%20ASSUMPTION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&#21457;&#25913;&#25991;&#20214;\2014\&#22266;&#23450;&#36164;&#20135;&#25237;&#36164;\2015&#24180;&#22266;&#23450;&#36164;&#20135;&#25237;&#36164;&#35745;&#21010;\&#21313;&#19968;&#31295;\&#25171;&#21360;\Li1204(&#35831;&#31034;&#25991;&#20214;)\&#32508;&#21512;&#26448;&#26009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&#21457;&#25913;&#25991;&#20214;\2014\&#22266;&#23450;&#36164;&#20135;&#25237;&#36164;\2015&#24180;&#22266;&#23450;&#36164;&#20135;&#25237;&#36164;&#35745;&#21010;\&#21313;&#19968;&#31295;\&#25171;&#21360;\Li1204(&#35831;&#31034;&#25991;&#20214;)\&#32508;&#21512;&#26448;&#26009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&#21457;&#25913;&#25991;&#20214;\2014\&#22266;&#23450;&#36164;&#20135;&#25237;&#36164;\2015&#24180;&#22266;&#23450;&#36164;&#20135;&#25237;&#36164;&#35745;&#21010;\&#21313;&#19968;&#31295;\&#25171;&#21360;\Li1204(&#35831;&#31034;&#25991;&#20214;)\&#32508;&#21512;&#26448;&#26009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&#21457;&#25913;&#25991;&#20214;\2014\&#22266;&#23450;&#36164;&#20135;&#25237;&#36164;\2015&#24180;&#22266;&#23450;&#36164;&#20135;&#25237;&#36164;&#35745;&#21010;\&#21313;&#19968;&#31295;\&#25171;&#21360;\Documents%20and%20Settings\Administrator\&#26700;&#38754;\&#36164;&#37329;&#24179;&#3491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&#21457;&#25913;&#25991;&#20214;\2014\&#22266;&#23450;&#36164;&#20135;&#25237;&#36164;\2015&#24180;&#22266;&#23450;&#36164;&#20135;&#25237;&#36164;&#35745;&#21010;\&#21313;&#19968;&#31295;\&#25171;&#21360;\Documents%20and%20Settings\Administrator\&#26700;&#38754;\&#36164;&#37329;&#24179;&#34913;&#3492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&#21457;&#25913;&#25991;&#20214;\2014\&#22266;&#23450;&#36164;&#20135;&#25237;&#36164;\2015&#24180;&#22266;&#23450;&#36164;&#20135;&#25237;&#36164;&#35745;&#21010;\&#21313;&#19968;&#31295;\&#25171;&#21360;\Documents%20and%20Settings\Administrator\&#26700;&#38754;\&#36164;&#37329;&#24179;&#34913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&#21457;&#25913;&#25991;&#20214;\2014\&#22266;&#23450;&#36164;&#20135;&#25237;&#36164;\2015&#24180;&#22266;&#23450;&#36164;&#20135;&#25237;&#36164;&#35745;&#21010;\&#21313;&#19968;&#31295;\&#25171;&#21360;\2012&#24180;\&#20154;&#22823;&#20250;&#25253;&#21578;2011&#12289;2012&#19978;&#21322;&#24180;\Documents%20and%20Settings\Administrator\&#26700;&#38754;\&#36164;&#37329;&#24179;&#34913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&#21457;&#25913;&#25991;&#20214;\2014\&#22266;&#23450;&#36164;&#20135;&#25237;&#36164;\2015&#24180;&#22266;&#23450;&#36164;&#20135;&#25237;&#36164;&#35745;&#21010;\&#21313;&#19968;&#31295;\&#25171;&#21360;\2012&#24180;\&#20154;&#22823;&#20250;&#25253;&#21578;2011&#12289;2012&#19978;&#21322;&#24180;\Documents%20and%20Settings\Administrator\&#26700;&#38754;\&#36164;&#37329;&#24179;&#34913;&#349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&#21457;&#25913;&#25991;&#20214;\2014\&#22266;&#23450;&#36164;&#20135;&#25237;&#36164;\2015&#24180;&#22266;&#23450;&#36164;&#20135;&#25237;&#36164;&#35745;&#21010;\&#21313;&#19968;&#31295;\&#25171;&#21360;\2012&#24180;\&#20154;&#22823;&#20250;&#25253;&#21578;2011&#12289;2012&#19978;&#21322;&#24180;\Documents%20and%20Settings\Administrator\&#26700;&#38754;\&#36164;&#37329;&#24179;&#34913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zq\LOCALS~1\Temp\&#36130;&#25919;&#20379;&#20859;&#20154;&#21592;&#20449;&#24687;&#34920;\&#25945;&#32946;\&#27896;&#27700;&#22235;&#2001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Li603&#65288;&#25237;&#36164;&#65289;\2016&#24180;&#25237;&#36164;&#35745;&#21010;\&#23545;&#25509;&#21518;&#34917;&#25253;\&#33590;&#39321;&#23567;&#382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Li603&#65288;&#25237;&#36164;&#65289;\2016&#24180;&#25237;&#36164;&#35745;&#21010;\&#23545;&#25509;&#21518;&#34917;&#25253;\&#33590;&#39321;&#23567;&#382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Li603&#65288;&#25237;&#36164;&#65289;\2016&#24180;&#25237;&#36164;&#35745;&#21010;\&#23545;&#25509;&#21518;&#34917;&#25253;\&#33590;&#39321;&#23567;&#3821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eqpm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6年茶香小镇项目"/>
      <sheetName val="茶香小镇"/>
    </sheetNames>
    <definedNames>
      <definedName name="Module.Prix_SMC"/>
      <definedName name="Prix_SMC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16年茶香小镇项目"/>
      <sheetName val="茶香小镇"/>
    </sheetNames>
    <definedNames>
      <definedName name="Module.Prix_SMC"/>
      <definedName name="Prix_SMC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16年茶香小镇项目"/>
      <sheetName val="茶香小镇"/>
    </sheetNames>
    <definedNames>
      <definedName name="Module.Prix_SMC"/>
      <definedName name="Prix_SMC"/>
    </defined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E8C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H11" sqref="H11"/>
    </sheetView>
  </sheetViews>
  <sheetFormatPr defaultColWidth="9" defaultRowHeight="15"/>
  <cols>
    <col min="1" max="1" width="7.125" style="35" customWidth="1"/>
    <col min="2" max="2" width="17.5" style="35" customWidth="1"/>
    <col min="3" max="3" width="8.125" style="35" customWidth="1"/>
    <col min="4" max="6" width="17.5" style="35" customWidth="1"/>
    <col min="7" max="7" width="17.5" style="167" customWidth="1"/>
    <col min="8" max="8" width="17.5" style="168" customWidth="1"/>
    <col min="9" max="9" width="8.125" style="35" customWidth="1"/>
    <col min="10" max="16384" width="9" style="35"/>
  </cols>
  <sheetData>
    <row r="1" ht="24.75" customHeight="1" spans="1:9">
      <c r="A1" s="169" t="s">
        <v>0</v>
      </c>
      <c r="B1" s="169"/>
      <c r="C1" s="169"/>
      <c r="D1" s="169"/>
      <c r="E1" s="169"/>
      <c r="F1" s="169"/>
      <c r="G1" s="169"/>
      <c r="H1" s="169"/>
      <c r="I1" s="182"/>
    </row>
    <row r="2" ht="18.75" customHeight="1" spans="7:9">
      <c r="G2" s="170" t="s">
        <v>1</v>
      </c>
      <c r="H2" s="170"/>
      <c r="I2" s="183"/>
    </row>
    <row r="3" ht="30.75" customHeight="1" spans="1:8">
      <c r="A3" s="171" t="s">
        <v>2</v>
      </c>
      <c r="B3" s="171" t="s">
        <v>3</v>
      </c>
      <c r="C3" s="171" t="s">
        <v>4</v>
      </c>
      <c r="D3" s="172" t="s">
        <v>5</v>
      </c>
      <c r="E3" s="172" t="s">
        <v>6</v>
      </c>
      <c r="F3" s="172" t="s">
        <v>7</v>
      </c>
      <c r="G3" s="173" t="s">
        <v>8</v>
      </c>
      <c r="H3" s="174" t="s">
        <v>9</v>
      </c>
    </row>
    <row r="4" ht="26.25" customHeight="1" spans="1:8">
      <c r="A4" s="175" t="s">
        <v>10</v>
      </c>
      <c r="B4" s="176"/>
      <c r="C4" s="177">
        <f>SUM(C5:C17)</f>
        <v>42</v>
      </c>
      <c r="D4" s="177">
        <f>SUM(D5:D16)</f>
        <v>384872</v>
      </c>
      <c r="E4" s="177">
        <f>SUM(E5:E16)</f>
        <v>349549</v>
      </c>
      <c r="F4" s="177">
        <f>SUM(F5:F16)</f>
        <v>348139</v>
      </c>
      <c r="G4" s="178">
        <f>F4/D4*100</f>
        <v>90.4557878983142</v>
      </c>
      <c r="H4" s="179">
        <f t="shared" ref="H4:H16" si="0">F4/E4*100</f>
        <v>99.5966230771651</v>
      </c>
    </row>
    <row r="5" s="166" customFormat="1" ht="26.25" customHeight="1" spans="1:8">
      <c r="A5" s="59">
        <v>1</v>
      </c>
      <c r="B5" s="62" t="s">
        <v>11</v>
      </c>
      <c r="C5" s="59">
        <v>3</v>
      </c>
      <c r="D5" s="59">
        <f>4000+4000+15928</f>
        <v>23928</v>
      </c>
      <c r="E5" s="59">
        <f>过渡表!F2</f>
        <v>22445</v>
      </c>
      <c r="F5" s="59">
        <f>过渡表!G2</f>
        <v>22529</v>
      </c>
      <c r="G5" s="178">
        <f>F5/D5*100</f>
        <v>94.1532932129723</v>
      </c>
      <c r="H5" s="179">
        <f t="shared" si="0"/>
        <v>100.374248162174</v>
      </c>
    </row>
    <row r="6" s="166" customFormat="1" ht="26.25" customHeight="1" spans="1:8">
      <c r="A6" s="59">
        <v>2</v>
      </c>
      <c r="B6" s="62" t="s">
        <v>12</v>
      </c>
      <c r="C6" s="59">
        <v>2</v>
      </c>
      <c r="D6" s="59">
        <f>12740+5000</f>
        <v>17740</v>
      </c>
      <c r="E6" s="59">
        <f>过渡表!F3</f>
        <v>17440</v>
      </c>
      <c r="F6" s="59">
        <f>过渡表!G3</f>
        <v>23240</v>
      </c>
      <c r="G6" s="178">
        <f>F6/D6*100</f>
        <v>131.003382187148</v>
      </c>
      <c r="H6" s="179">
        <f t="shared" si="0"/>
        <v>133.256880733945</v>
      </c>
    </row>
    <row r="7" s="166" customFormat="1" ht="26.25" customHeight="1" spans="1:8">
      <c r="A7" s="59">
        <v>3</v>
      </c>
      <c r="B7" s="62" t="s">
        <v>13</v>
      </c>
      <c r="C7" s="59">
        <v>1</v>
      </c>
      <c r="D7" s="59">
        <v>26500</v>
      </c>
      <c r="E7" s="59">
        <f>过渡表!F4</f>
        <v>24000</v>
      </c>
      <c r="F7" s="59">
        <f>过渡表!G4</f>
        <v>23913</v>
      </c>
      <c r="G7" s="178">
        <f t="shared" ref="G7:G16" si="1">F7/D7*100</f>
        <v>90.2377358490566</v>
      </c>
      <c r="H7" s="179">
        <f t="shared" si="0"/>
        <v>99.6375</v>
      </c>
    </row>
    <row r="8" s="166" customFormat="1" ht="26.25" customHeight="1" spans="1:8">
      <c r="A8" s="59">
        <v>4</v>
      </c>
      <c r="B8" s="9" t="s">
        <v>14</v>
      </c>
      <c r="C8" s="59">
        <v>9</v>
      </c>
      <c r="D8" s="59">
        <f>5000+15000+5000+5000+12000+18000+10000+7500</f>
        <v>77500</v>
      </c>
      <c r="E8" s="59">
        <f>过渡表!F5</f>
        <v>67780</v>
      </c>
      <c r="F8" s="59">
        <f>过渡表!G5</f>
        <v>67823</v>
      </c>
      <c r="G8" s="178">
        <f t="shared" si="1"/>
        <v>87.5135483870968</v>
      </c>
      <c r="H8" s="179">
        <f t="shared" si="0"/>
        <v>100.063440542933</v>
      </c>
    </row>
    <row r="9" s="166" customFormat="1" ht="26.25" customHeight="1" spans="1:8">
      <c r="A9" s="59">
        <v>5</v>
      </c>
      <c r="B9" s="9" t="s">
        <v>15</v>
      </c>
      <c r="C9" s="59">
        <v>2</v>
      </c>
      <c r="D9" s="59">
        <f>30000+20000</f>
        <v>50000</v>
      </c>
      <c r="E9" s="59">
        <f>过渡表!F6</f>
        <v>45250</v>
      </c>
      <c r="F9" s="59">
        <f>过渡表!G6</f>
        <v>46332</v>
      </c>
      <c r="G9" s="178">
        <f t="shared" si="1"/>
        <v>92.664</v>
      </c>
      <c r="H9" s="179">
        <f t="shared" si="0"/>
        <v>102.391160220994</v>
      </c>
    </row>
    <row r="10" s="166" customFormat="1" ht="26.25" customHeight="1" spans="1:8">
      <c r="A10" s="59">
        <v>6</v>
      </c>
      <c r="B10" s="62" t="s">
        <v>16</v>
      </c>
      <c r="C10" s="59">
        <v>12</v>
      </c>
      <c r="D10" s="59">
        <f>8000+3000+26050+16000+10000+4995+3825+8000+1500+1600</f>
        <v>82970</v>
      </c>
      <c r="E10" s="59">
        <f>过渡表!F7</f>
        <v>79085</v>
      </c>
      <c r="F10" s="59">
        <f>过渡表!G7</f>
        <v>74500</v>
      </c>
      <c r="G10" s="178">
        <f t="shared" si="1"/>
        <v>89.7914909003254</v>
      </c>
      <c r="H10" s="179">
        <f t="shared" si="0"/>
        <v>94.2024404122147</v>
      </c>
    </row>
    <row r="11" s="166" customFormat="1" ht="26.25" customHeight="1" spans="1:8">
      <c r="A11" s="59">
        <v>7</v>
      </c>
      <c r="B11" s="62" t="s">
        <v>17</v>
      </c>
      <c r="C11" s="59">
        <v>5</v>
      </c>
      <c r="D11" s="59">
        <f>10000+1000+6000+2000+2000</f>
        <v>21000</v>
      </c>
      <c r="E11" s="59">
        <f>过渡表!F8</f>
        <v>18215</v>
      </c>
      <c r="F11" s="59">
        <f>过渡表!G8</f>
        <v>17280</v>
      </c>
      <c r="G11" s="178">
        <f t="shared" si="1"/>
        <v>82.2857142857143</v>
      </c>
      <c r="H11" s="179">
        <f t="shared" si="0"/>
        <v>94.8668679659621</v>
      </c>
    </row>
    <row r="12" s="166" customFormat="1" ht="26.25" customHeight="1" spans="1:8">
      <c r="A12" s="59">
        <v>8</v>
      </c>
      <c r="B12" s="62" t="s">
        <v>18</v>
      </c>
      <c r="C12" s="59">
        <v>1</v>
      </c>
      <c r="D12" s="59">
        <v>25000</v>
      </c>
      <c r="E12" s="59">
        <f>过渡表!F9</f>
        <v>22000</v>
      </c>
      <c r="F12" s="59">
        <f>过渡表!G9</f>
        <v>22853</v>
      </c>
      <c r="G12" s="178">
        <f t="shared" si="1"/>
        <v>91.412</v>
      </c>
      <c r="H12" s="179">
        <f t="shared" si="0"/>
        <v>103.877272727273</v>
      </c>
    </row>
    <row r="13" ht="26.25" customHeight="1" spans="1:8">
      <c r="A13" s="59">
        <v>9</v>
      </c>
      <c r="B13" s="62" t="s">
        <v>19</v>
      </c>
      <c r="C13" s="59">
        <v>1</v>
      </c>
      <c r="D13" s="59">
        <v>9500</v>
      </c>
      <c r="E13" s="59">
        <f>过渡表!F10</f>
        <v>8750</v>
      </c>
      <c r="F13" s="59">
        <f>过渡表!G10</f>
        <v>8000</v>
      </c>
      <c r="G13" s="178">
        <f t="shared" si="1"/>
        <v>84.2105263157895</v>
      </c>
      <c r="H13" s="179">
        <f t="shared" si="0"/>
        <v>91.4285714285714</v>
      </c>
    </row>
    <row r="14" ht="26.25" customHeight="1" spans="1:8">
      <c r="A14" s="59">
        <v>10</v>
      </c>
      <c r="B14" s="62" t="s">
        <v>20</v>
      </c>
      <c r="C14" s="59">
        <v>3</v>
      </c>
      <c r="D14" s="59">
        <f>5000+5035+7699</f>
        <v>17734</v>
      </c>
      <c r="E14" s="59">
        <f>过渡表!F11</f>
        <v>16234</v>
      </c>
      <c r="F14" s="59">
        <f>过渡表!G11</f>
        <v>16234</v>
      </c>
      <c r="G14" s="178">
        <f t="shared" si="1"/>
        <v>91.5416713657381</v>
      </c>
      <c r="H14" s="179">
        <f t="shared" si="0"/>
        <v>100</v>
      </c>
    </row>
    <row r="15" ht="26.25" customHeight="1" spans="1:8">
      <c r="A15" s="59">
        <v>11</v>
      </c>
      <c r="B15" s="62" t="s">
        <v>21</v>
      </c>
      <c r="C15" s="59">
        <v>2</v>
      </c>
      <c r="D15" s="59">
        <f>15000+10000</f>
        <v>25000</v>
      </c>
      <c r="E15" s="59">
        <f>过渡表!F12</f>
        <v>21050</v>
      </c>
      <c r="F15" s="59">
        <f>过渡表!G12</f>
        <v>18102</v>
      </c>
      <c r="G15" s="178">
        <f t="shared" si="1"/>
        <v>72.408</v>
      </c>
      <c r="H15" s="179">
        <f t="shared" si="0"/>
        <v>85.9952494061758</v>
      </c>
    </row>
    <row r="16" ht="26.25" customHeight="1" spans="1:8">
      <c r="A16" s="59">
        <v>12</v>
      </c>
      <c r="B16" s="62" t="s">
        <v>22</v>
      </c>
      <c r="C16" s="59">
        <v>1</v>
      </c>
      <c r="D16" s="59">
        <v>8000</v>
      </c>
      <c r="E16" s="59">
        <f>过渡表!F13</f>
        <v>7300</v>
      </c>
      <c r="F16" s="59">
        <f>过渡表!G13</f>
        <v>7333</v>
      </c>
      <c r="G16" s="178">
        <f t="shared" si="1"/>
        <v>91.6625</v>
      </c>
      <c r="H16" s="179">
        <f t="shared" si="0"/>
        <v>100.452054794521</v>
      </c>
    </row>
    <row r="17" ht="18.75" customHeight="1" spans="2:3">
      <c r="B17" s="180"/>
      <c r="C17" s="181"/>
    </row>
  </sheetData>
  <mergeCells count="3">
    <mergeCell ref="A1:H1"/>
    <mergeCell ref="G2:H2"/>
    <mergeCell ref="A4:B4"/>
  </mergeCells>
  <printOptions horizontalCentered="1" verticalCentered="1"/>
  <pageMargins left="0.747916666666667" right="0.747916666666667" top="0.747916666666667" bottom="0.393055555555556" header="0.511805555555556" footer="0.35416666666666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"/>
  <sheetViews>
    <sheetView workbookViewId="0">
      <pane xSplit="2" ySplit="4" topLeftCell="C13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13"/>
  <cols>
    <col min="1" max="1" width="4.375" style="92" customWidth="1"/>
    <col min="2" max="2" width="13.625" style="90" customWidth="1"/>
    <col min="3" max="3" width="6" style="90" customWidth="1"/>
    <col min="4" max="4" width="6.5" style="90" customWidth="1"/>
    <col min="5" max="5" width="19.125" style="94" customWidth="1"/>
    <col min="6" max="6" width="7.5" style="90" customWidth="1"/>
    <col min="7" max="8" width="7.25" style="90" customWidth="1"/>
    <col min="9" max="9" width="6.875" style="90" customWidth="1"/>
    <col min="10" max="10" width="6.625" style="95" customWidth="1"/>
    <col min="11" max="11" width="7.75" style="95" customWidth="1"/>
    <col min="12" max="12" width="15.75" style="94" customWidth="1"/>
    <col min="13" max="13" width="15.125" style="97" customWidth="1"/>
    <col min="14" max="14" width="5" style="97" customWidth="1"/>
    <col min="15" max="15" width="6.125" style="97" customWidth="1"/>
    <col min="16" max="16384" width="9" style="97"/>
  </cols>
  <sheetData>
    <row r="1" ht="21" customHeight="1" spans="1:15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ht="17.25" customHeight="1" spans="1:15">
      <c r="A2" s="138"/>
      <c r="B2" s="139"/>
      <c r="C2" s="139"/>
      <c r="D2" s="139"/>
      <c r="E2" s="139"/>
      <c r="F2" s="140"/>
      <c r="G2" s="140"/>
      <c r="H2" s="140"/>
      <c r="I2" s="140"/>
      <c r="J2" s="154"/>
      <c r="K2" s="154"/>
      <c r="L2" s="140"/>
      <c r="M2" s="138" t="s">
        <v>24</v>
      </c>
      <c r="N2" s="138"/>
      <c r="O2" s="138"/>
    </row>
    <row r="3" s="90" customFormat="1" ht="24.75" customHeight="1" spans="1:15">
      <c r="A3" s="46" t="s">
        <v>2</v>
      </c>
      <c r="B3" s="141" t="s">
        <v>25</v>
      </c>
      <c r="C3" s="76" t="s">
        <v>3</v>
      </c>
      <c r="D3" s="76" t="s">
        <v>26</v>
      </c>
      <c r="E3" s="76" t="s">
        <v>27</v>
      </c>
      <c r="F3" s="76" t="s">
        <v>28</v>
      </c>
      <c r="G3" s="77" t="s">
        <v>29</v>
      </c>
      <c r="H3" s="142"/>
      <c r="I3" s="155" t="s">
        <v>30</v>
      </c>
      <c r="J3" s="156" t="s">
        <v>31</v>
      </c>
      <c r="K3" s="157"/>
      <c r="L3" s="77" t="s">
        <v>32</v>
      </c>
      <c r="M3" s="158"/>
      <c r="N3" s="159"/>
      <c r="O3" s="76" t="s">
        <v>33</v>
      </c>
    </row>
    <row r="4" s="90" customFormat="1" ht="32.25" customHeight="1" spans="1:15">
      <c r="A4" s="100"/>
      <c r="B4" s="143"/>
      <c r="C4" s="144"/>
      <c r="D4" s="80"/>
      <c r="E4" s="144"/>
      <c r="F4" s="144"/>
      <c r="G4" s="46" t="s">
        <v>5</v>
      </c>
      <c r="H4" s="145" t="s">
        <v>34</v>
      </c>
      <c r="I4" s="160"/>
      <c r="J4" s="118" t="s">
        <v>35</v>
      </c>
      <c r="K4" s="118" t="s">
        <v>36</v>
      </c>
      <c r="L4" s="46" t="s">
        <v>37</v>
      </c>
      <c r="M4" s="46" t="s">
        <v>38</v>
      </c>
      <c r="N4" s="46" t="s">
        <v>39</v>
      </c>
      <c r="O4" s="161"/>
    </row>
    <row r="5" s="91" customFormat="1" ht="80" customHeight="1" spans="1:15">
      <c r="A5" s="46">
        <v>1</v>
      </c>
      <c r="B5" s="9" t="s">
        <v>40</v>
      </c>
      <c r="C5" s="46" t="s">
        <v>13</v>
      </c>
      <c r="D5" s="142" t="s">
        <v>41</v>
      </c>
      <c r="E5" s="9" t="s">
        <v>42</v>
      </c>
      <c r="F5" s="49">
        <v>26500</v>
      </c>
      <c r="G5" s="49">
        <v>26500</v>
      </c>
      <c r="H5" s="46">
        <v>24000</v>
      </c>
      <c r="I5" s="122">
        <v>23913</v>
      </c>
      <c r="J5" s="118">
        <f t="shared" ref="J5:J16" si="0">I5/G5*100</f>
        <v>90.2377358490566</v>
      </c>
      <c r="K5" s="118">
        <f t="shared" ref="K5:K16" si="1">I5/H5*100</f>
        <v>99.6375</v>
      </c>
      <c r="L5" s="9" t="s">
        <v>43</v>
      </c>
      <c r="M5" s="9" t="s">
        <v>44</v>
      </c>
      <c r="N5" s="46" t="s">
        <v>45</v>
      </c>
      <c r="O5" s="9"/>
    </row>
    <row r="6" s="91" customFormat="1" ht="66" customHeight="1" spans="1:15">
      <c r="A6" s="46">
        <v>2</v>
      </c>
      <c r="B6" s="47" t="s">
        <v>46</v>
      </c>
      <c r="C6" s="46" t="s">
        <v>11</v>
      </c>
      <c r="D6" s="142" t="s">
        <v>47</v>
      </c>
      <c r="E6" s="9" t="s">
        <v>48</v>
      </c>
      <c r="F6" s="49">
        <v>10800</v>
      </c>
      <c r="G6" s="49">
        <v>4000</v>
      </c>
      <c r="H6" s="46">
        <v>3300</v>
      </c>
      <c r="I6" s="122">
        <v>3380</v>
      </c>
      <c r="J6" s="118">
        <f t="shared" si="0"/>
        <v>84.5</v>
      </c>
      <c r="K6" s="118">
        <f t="shared" si="1"/>
        <v>102.424242424242</v>
      </c>
      <c r="L6" s="9" t="s">
        <v>49</v>
      </c>
      <c r="M6" s="162" t="s">
        <v>50</v>
      </c>
      <c r="N6" s="46" t="s">
        <v>45</v>
      </c>
      <c r="O6" s="9"/>
    </row>
    <row r="7" s="91" customFormat="1" ht="63.75" customHeight="1" spans="1:15">
      <c r="A7" s="46">
        <v>3</v>
      </c>
      <c r="B7" s="47" t="s">
        <v>51</v>
      </c>
      <c r="C7" s="46" t="s">
        <v>19</v>
      </c>
      <c r="D7" s="142" t="s">
        <v>52</v>
      </c>
      <c r="E7" s="9" t="s">
        <v>53</v>
      </c>
      <c r="F7" s="49">
        <v>9500</v>
      </c>
      <c r="G7" s="49">
        <v>9500</v>
      </c>
      <c r="H7" s="59">
        <v>8750</v>
      </c>
      <c r="I7" s="131">
        <v>8000</v>
      </c>
      <c r="J7" s="118">
        <f t="shared" si="0"/>
        <v>84.2105263157895</v>
      </c>
      <c r="K7" s="118">
        <f t="shared" si="1"/>
        <v>91.4285714285714</v>
      </c>
      <c r="L7" s="9" t="s">
        <v>43</v>
      </c>
      <c r="M7" s="163" t="s">
        <v>54</v>
      </c>
      <c r="N7" s="46" t="s">
        <v>45</v>
      </c>
      <c r="O7" s="9"/>
    </row>
    <row r="8" s="91" customFormat="1" ht="68.25" customHeight="1" spans="1:15">
      <c r="A8" s="46">
        <v>4</v>
      </c>
      <c r="B8" s="9" t="s">
        <v>55</v>
      </c>
      <c r="C8" s="46" t="s">
        <v>16</v>
      </c>
      <c r="D8" s="46" t="s">
        <v>56</v>
      </c>
      <c r="E8" s="9" t="s">
        <v>57</v>
      </c>
      <c r="F8" s="49">
        <v>11825</v>
      </c>
      <c r="G8" s="46">
        <v>8000</v>
      </c>
      <c r="H8" s="146">
        <v>7900</v>
      </c>
      <c r="I8" s="119">
        <v>4562</v>
      </c>
      <c r="J8" s="118">
        <f t="shared" si="0"/>
        <v>57.025</v>
      </c>
      <c r="K8" s="118">
        <f t="shared" si="1"/>
        <v>57.746835443038</v>
      </c>
      <c r="L8" s="128" t="s">
        <v>58</v>
      </c>
      <c r="M8" s="9" t="s">
        <v>59</v>
      </c>
      <c r="N8" s="46" t="s">
        <v>60</v>
      </c>
      <c r="O8" s="9"/>
    </row>
    <row r="9" s="91" customFormat="1" ht="65.1" customHeight="1" spans="1:15">
      <c r="A9" s="46">
        <v>5</v>
      </c>
      <c r="B9" s="9" t="s">
        <v>61</v>
      </c>
      <c r="C9" s="46" t="s">
        <v>16</v>
      </c>
      <c r="D9" s="46" t="s">
        <v>62</v>
      </c>
      <c r="E9" s="9" t="s">
        <v>63</v>
      </c>
      <c r="F9" s="49">
        <v>11178</v>
      </c>
      <c r="G9" s="46">
        <v>3000</v>
      </c>
      <c r="H9" s="146">
        <v>2620</v>
      </c>
      <c r="I9" s="119">
        <v>4320</v>
      </c>
      <c r="J9" s="118">
        <f t="shared" si="0"/>
        <v>144</v>
      </c>
      <c r="K9" s="118">
        <f t="shared" si="1"/>
        <v>164.885496183206</v>
      </c>
      <c r="L9" s="128" t="s">
        <v>64</v>
      </c>
      <c r="M9" s="9" t="s">
        <v>65</v>
      </c>
      <c r="N9" s="46" t="s">
        <v>45</v>
      </c>
      <c r="O9" s="9"/>
    </row>
    <row r="10" s="91" customFormat="1" ht="51" customHeight="1" spans="1:15">
      <c r="A10" s="46">
        <v>6</v>
      </c>
      <c r="B10" s="147" t="s">
        <v>66</v>
      </c>
      <c r="C10" s="148" t="s">
        <v>20</v>
      </c>
      <c r="D10" s="46" t="s">
        <v>67</v>
      </c>
      <c r="E10" s="149" t="s">
        <v>68</v>
      </c>
      <c r="F10" s="150">
        <v>19500</v>
      </c>
      <c r="G10" s="150">
        <v>5000</v>
      </c>
      <c r="H10" s="146">
        <v>3500</v>
      </c>
      <c r="I10" s="119">
        <v>3500</v>
      </c>
      <c r="J10" s="118">
        <f t="shared" si="0"/>
        <v>70</v>
      </c>
      <c r="K10" s="118">
        <f t="shared" si="1"/>
        <v>100</v>
      </c>
      <c r="L10" s="128" t="s">
        <v>69</v>
      </c>
      <c r="M10" s="9" t="s">
        <v>70</v>
      </c>
      <c r="N10" s="46" t="s">
        <v>45</v>
      </c>
      <c r="O10" s="9"/>
    </row>
    <row r="11" s="137" customFormat="1" ht="56.1" customHeight="1" spans="1:15">
      <c r="A11" s="46">
        <v>7</v>
      </c>
      <c r="B11" s="9" t="s">
        <v>71</v>
      </c>
      <c r="C11" s="46" t="s">
        <v>21</v>
      </c>
      <c r="D11" s="102" t="s">
        <v>72</v>
      </c>
      <c r="E11" s="9" t="s">
        <v>73</v>
      </c>
      <c r="F11" s="49">
        <v>30500</v>
      </c>
      <c r="G11" s="49">
        <v>15000</v>
      </c>
      <c r="H11" s="146">
        <v>12500</v>
      </c>
      <c r="I11" s="119">
        <v>8452</v>
      </c>
      <c r="J11" s="118">
        <f t="shared" si="0"/>
        <v>56.3466666666667</v>
      </c>
      <c r="K11" s="118">
        <f t="shared" si="1"/>
        <v>67.616</v>
      </c>
      <c r="L11" s="9" t="s">
        <v>74</v>
      </c>
      <c r="M11" s="9" t="s">
        <v>75</v>
      </c>
      <c r="N11" s="46" t="s">
        <v>76</v>
      </c>
      <c r="O11" s="9"/>
    </row>
    <row r="12" ht="88" customHeight="1" spans="1:15">
      <c r="A12" s="46">
        <v>8</v>
      </c>
      <c r="B12" s="9" t="s">
        <v>77</v>
      </c>
      <c r="C12" s="46" t="s">
        <v>14</v>
      </c>
      <c r="D12" s="46" t="s">
        <v>78</v>
      </c>
      <c r="E12" s="9" t="s">
        <v>79</v>
      </c>
      <c r="F12" s="46">
        <v>29000</v>
      </c>
      <c r="G12" s="46">
        <v>5000</v>
      </c>
      <c r="H12" s="146">
        <v>4600</v>
      </c>
      <c r="I12" s="119">
        <v>6337</v>
      </c>
      <c r="J12" s="118">
        <f t="shared" si="0"/>
        <v>126.74</v>
      </c>
      <c r="K12" s="118">
        <f t="shared" si="1"/>
        <v>137.760869565217</v>
      </c>
      <c r="L12" s="128" t="s">
        <v>80</v>
      </c>
      <c r="M12" s="9" t="s">
        <v>81</v>
      </c>
      <c r="N12" s="46" t="s">
        <v>45</v>
      </c>
      <c r="O12" s="9"/>
    </row>
    <row r="13" s="91" customFormat="1" ht="57" customHeight="1" spans="1:15">
      <c r="A13" s="46">
        <v>9</v>
      </c>
      <c r="B13" s="9" t="s">
        <v>82</v>
      </c>
      <c r="C13" s="46" t="s">
        <v>14</v>
      </c>
      <c r="D13" s="46" t="s">
        <v>83</v>
      </c>
      <c r="E13" s="9" t="s">
        <v>84</v>
      </c>
      <c r="F13" s="46">
        <v>59746</v>
      </c>
      <c r="G13" s="46">
        <v>15000</v>
      </c>
      <c r="H13" s="146">
        <v>13300</v>
      </c>
      <c r="I13" s="119">
        <v>13948</v>
      </c>
      <c r="J13" s="118">
        <f t="shared" si="0"/>
        <v>92.9866666666667</v>
      </c>
      <c r="K13" s="118">
        <f t="shared" si="1"/>
        <v>104.872180451128</v>
      </c>
      <c r="L13" s="128" t="s">
        <v>85</v>
      </c>
      <c r="M13" s="9" t="s">
        <v>86</v>
      </c>
      <c r="N13" s="46" t="s">
        <v>45</v>
      </c>
      <c r="O13" s="9"/>
    </row>
    <row r="14" s="91" customFormat="1" ht="58" customHeight="1" spans="1:15">
      <c r="A14" s="46">
        <v>10</v>
      </c>
      <c r="B14" s="9" t="s">
        <v>87</v>
      </c>
      <c r="C14" s="46" t="s">
        <v>14</v>
      </c>
      <c r="D14" s="46" t="s">
        <v>88</v>
      </c>
      <c r="E14" s="9" t="s">
        <v>89</v>
      </c>
      <c r="F14" s="46">
        <v>30000</v>
      </c>
      <c r="G14" s="46">
        <v>5000</v>
      </c>
      <c r="H14" s="46">
        <v>4400</v>
      </c>
      <c r="I14" s="131">
        <v>9945</v>
      </c>
      <c r="J14" s="118">
        <f t="shared" si="0"/>
        <v>198.9</v>
      </c>
      <c r="K14" s="118">
        <f t="shared" si="1"/>
        <v>226.022727272727</v>
      </c>
      <c r="L14" s="9" t="s">
        <v>80</v>
      </c>
      <c r="M14" s="123" t="s">
        <v>90</v>
      </c>
      <c r="N14" s="46" t="s">
        <v>45</v>
      </c>
      <c r="O14" s="9"/>
    </row>
    <row r="15" s="91" customFormat="1" ht="55.5" customHeight="1" spans="1:15">
      <c r="A15" s="46">
        <v>11</v>
      </c>
      <c r="B15" s="9" t="s">
        <v>91</v>
      </c>
      <c r="C15" s="46" t="s">
        <v>14</v>
      </c>
      <c r="D15" s="46" t="s">
        <v>92</v>
      </c>
      <c r="E15" s="9" t="s">
        <v>93</v>
      </c>
      <c r="F15" s="49">
        <v>50000</v>
      </c>
      <c r="G15" s="49">
        <v>5000</v>
      </c>
      <c r="H15" s="46">
        <v>4200</v>
      </c>
      <c r="I15" s="131">
        <v>5733</v>
      </c>
      <c r="J15" s="118">
        <f t="shared" si="0"/>
        <v>114.66</v>
      </c>
      <c r="K15" s="118">
        <f t="shared" si="1"/>
        <v>136.5</v>
      </c>
      <c r="L15" s="9" t="s">
        <v>94</v>
      </c>
      <c r="M15" s="163" t="s">
        <v>95</v>
      </c>
      <c r="N15" s="46" t="s">
        <v>45</v>
      </c>
      <c r="O15" s="9"/>
    </row>
    <row r="16" s="91" customFormat="1" ht="44.1" customHeight="1" spans="1:15">
      <c r="A16" s="46">
        <v>12</v>
      </c>
      <c r="B16" s="9" t="s">
        <v>96</v>
      </c>
      <c r="C16" s="46" t="s">
        <v>14</v>
      </c>
      <c r="D16" s="46" t="s">
        <v>97</v>
      </c>
      <c r="E16" s="9" t="s">
        <v>98</v>
      </c>
      <c r="F16" s="46">
        <v>50000</v>
      </c>
      <c r="G16" s="49">
        <v>12000</v>
      </c>
      <c r="H16" s="46">
        <v>9500</v>
      </c>
      <c r="I16" s="131">
        <v>8845</v>
      </c>
      <c r="J16" s="118">
        <f t="shared" si="0"/>
        <v>73.7083333333333</v>
      </c>
      <c r="K16" s="118">
        <f t="shared" si="1"/>
        <v>93.1052631578947</v>
      </c>
      <c r="L16" s="9" t="s">
        <v>99</v>
      </c>
      <c r="M16" s="164" t="s">
        <v>100</v>
      </c>
      <c r="N16" s="46" t="s">
        <v>45</v>
      </c>
      <c r="O16" s="9"/>
    </row>
    <row r="17" ht="30" customHeight="1" spans="1:15">
      <c r="A17" s="77" t="s">
        <v>101</v>
      </c>
      <c r="B17" s="142"/>
      <c r="C17" s="151"/>
      <c r="D17" s="151"/>
      <c r="E17" s="152"/>
      <c r="F17" s="104">
        <f>SUM(F5:F16)</f>
        <v>338549</v>
      </c>
      <c r="G17" s="104">
        <f>SUM(G5:G16)</f>
        <v>113000</v>
      </c>
      <c r="H17" s="102">
        <f>SUM(H5:H16)</f>
        <v>98570</v>
      </c>
      <c r="I17" s="102">
        <f>SUM(I5:I16)</f>
        <v>100935</v>
      </c>
      <c r="J17" s="118">
        <f t="shared" ref="J17" si="2">I17/G17*100</f>
        <v>89.3230088495575</v>
      </c>
      <c r="K17" s="118">
        <f t="shared" ref="K17" si="3">I17/H17*100</f>
        <v>102.399310134929</v>
      </c>
      <c r="L17" s="152"/>
      <c r="M17" s="165"/>
      <c r="N17" s="165"/>
      <c r="O17" s="165"/>
    </row>
    <row r="18" ht="23.25" customHeight="1" spans="1:15">
      <c r="A18" s="153" t="s">
        <v>102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</sheetData>
  <mergeCells count="14">
    <mergeCell ref="A1:O1"/>
    <mergeCell ref="G3:H3"/>
    <mergeCell ref="J3:K3"/>
    <mergeCell ref="L3:N3"/>
    <mergeCell ref="A17:B17"/>
    <mergeCell ref="A18:O18"/>
    <mergeCell ref="A3:A4"/>
    <mergeCell ref="B3:B4"/>
    <mergeCell ref="C3:C4"/>
    <mergeCell ref="D3:D4"/>
    <mergeCell ref="E3:E4"/>
    <mergeCell ref="F3:F4"/>
    <mergeCell ref="I3:I4"/>
    <mergeCell ref="O3:O4"/>
  </mergeCells>
  <printOptions horizontalCentered="1"/>
  <pageMargins left="0.235416666666667" right="0.118055555555556" top="0.707638888888889" bottom="0.471527777777778" header="0.904166666666667" footer="0.313888888888889"/>
  <pageSetup paperSize="9" orientation="landscape" useFirstPageNumber="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6"/>
  <sheetViews>
    <sheetView workbookViewId="0">
      <pane xSplit="2" ySplit="4" topLeftCell="C8" activePane="bottomRight" state="frozen"/>
      <selection/>
      <selection pane="topRight"/>
      <selection pane="bottomLeft"/>
      <selection pane="bottomRight" activeCell="B10" sqref="B10"/>
    </sheetView>
  </sheetViews>
  <sheetFormatPr defaultColWidth="9" defaultRowHeight="13"/>
  <cols>
    <col min="1" max="1" width="3.75" style="92" customWidth="1"/>
    <col min="2" max="2" width="12.5" style="94" customWidth="1"/>
    <col min="3" max="3" width="5.75" style="90" customWidth="1"/>
    <col min="4" max="4" width="6.125" style="90" customWidth="1"/>
    <col min="5" max="5" width="18.75" style="94" customWidth="1"/>
    <col min="6" max="6" width="7.625" style="90" customWidth="1"/>
    <col min="7" max="7" width="6.375" style="90" customWidth="1"/>
    <col min="8" max="8" width="6.875" style="90" customWidth="1"/>
    <col min="9" max="9" width="6.75" style="90" customWidth="1"/>
    <col min="10" max="10" width="6.875" style="95" customWidth="1"/>
    <col min="11" max="11" width="6.75" style="95" customWidth="1"/>
    <col min="12" max="12" width="5.75" style="96" hidden="1" customWidth="1"/>
    <col min="13" max="13" width="6.75" style="90" customWidth="1"/>
    <col min="14" max="14" width="6.375" style="95" customWidth="1"/>
    <col min="15" max="15" width="15.25" style="94" customWidth="1"/>
    <col min="16" max="16" width="19.625" style="94" customWidth="1"/>
    <col min="17" max="17" width="4.625" style="94" customWidth="1"/>
    <col min="18" max="18" width="5.75" style="94" customWidth="1"/>
    <col min="19" max="16384" width="9" style="97"/>
  </cols>
  <sheetData>
    <row r="1" ht="27" customHeight="1" spans="1:18">
      <c r="A1" s="69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19.5" customHeight="1" spans="2:18">
      <c r="B2" s="98"/>
      <c r="C2" s="98"/>
      <c r="D2" s="98"/>
      <c r="E2" s="98"/>
      <c r="F2" s="99" t="s">
        <v>24</v>
      </c>
      <c r="G2" s="99"/>
      <c r="H2" s="99"/>
      <c r="I2" s="99"/>
      <c r="J2" s="113"/>
      <c r="K2" s="113"/>
      <c r="L2" s="113"/>
      <c r="M2" s="99"/>
      <c r="N2" s="113"/>
      <c r="O2" s="99"/>
      <c r="P2" s="99"/>
      <c r="Q2" s="99"/>
      <c r="R2" s="99"/>
    </row>
    <row r="3" s="90" customFormat="1" ht="23.25" customHeight="1" spans="1:18">
      <c r="A3" s="46" t="s">
        <v>2</v>
      </c>
      <c r="B3" s="46" t="s">
        <v>25</v>
      </c>
      <c r="C3" s="46" t="s">
        <v>3</v>
      </c>
      <c r="D3" s="46" t="s">
        <v>26</v>
      </c>
      <c r="E3" s="46" t="s">
        <v>27</v>
      </c>
      <c r="F3" s="46" t="s">
        <v>28</v>
      </c>
      <c r="G3" s="46" t="s">
        <v>29</v>
      </c>
      <c r="H3" s="46"/>
      <c r="I3" s="46" t="s">
        <v>104</v>
      </c>
      <c r="J3" s="114" t="s">
        <v>31</v>
      </c>
      <c r="K3" s="114"/>
      <c r="L3" s="104" t="s">
        <v>105</v>
      </c>
      <c r="M3" s="115" t="s">
        <v>106</v>
      </c>
      <c r="N3" s="116" t="s">
        <v>107</v>
      </c>
      <c r="O3" s="117" t="s">
        <v>32</v>
      </c>
      <c r="P3" s="78"/>
      <c r="Q3" s="135"/>
      <c r="R3" s="76" t="s">
        <v>33</v>
      </c>
    </row>
    <row r="4" s="90" customFormat="1" ht="41.25" customHeight="1" spans="1:18">
      <c r="A4" s="100"/>
      <c r="B4" s="100"/>
      <c r="C4" s="46"/>
      <c r="D4" s="46"/>
      <c r="E4" s="46"/>
      <c r="F4" s="46"/>
      <c r="G4" s="46" t="s">
        <v>5</v>
      </c>
      <c r="H4" s="46" t="s">
        <v>34</v>
      </c>
      <c r="I4" s="46"/>
      <c r="J4" s="118" t="s">
        <v>35</v>
      </c>
      <c r="K4" s="118" t="s">
        <v>108</v>
      </c>
      <c r="L4" s="104"/>
      <c r="M4" s="115"/>
      <c r="N4" s="116"/>
      <c r="O4" s="46" t="s">
        <v>37</v>
      </c>
      <c r="P4" s="46" t="s">
        <v>38</v>
      </c>
      <c r="Q4" s="46" t="s">
        <v>39</v>
      </c>
      <c r="R4" s="88"/>
    </row>
    <row r="5" s="91" customFormat="1" ht="69" customHeight="1" spans="1:18">
      <c r="A5" s="52">
        <v>1</v>
      </c>
      <c r="B5" s="101" t="s">
        <v>109</v>
      </c>
      <c r="C5" s="57" t="s">
        <v>18</v>
      </c>
      <c r="D5" s="52" t="s">
        <v>110</v>
      </c>
      <c r="E5" s="9" t="s">
        <v>111</v>
      </c>
      <c r="F5" s="102">
        <v>320000</v>
      </c>
      <c r="G5" s="103">
        <v>25000</v>
      </c>
      <c r="H5" s="104">
        <v>22000</v>
      </c>
      <c r="I5" s="119">
        <v>22853</v>
      </c>
      <c r="J5" s="118">
        <f t="shared" ref="J5:J31" si="0">I5/G5*100</f>
        <v>91.412</v>
      </c>
      <c r="K5" s="118">
        <f>I5/H5*100</f>
        <v>103.877272727273</v>
      </c>
      <c r="L5" s="120">
        <v>0</v>
      </c>
      <c r="M5" s="104">
        <f>SUM(L5,I5)</f>
        <v>22853</v>
      </c>
      <c r="N5" s="118">
        <f t="shared" ref="N5:N32" si="1">M5/F5*100</f>
        <v>7.1415625</v>
      </c>
      <c r="O5" s="56" t="s">
        <v>112</v>
      </c>
      <c r="P5" s="121" t="s">
        <v>113</v>
      </c>
      <c r="Q5" s="136" t="s">
        <v>45</v>
      </c>
      <c r="R5" s="9"/>
    </row>
    <row r="6" s="91" customFormat="1" ht="42" customHeight="1" spans="1:18">
      <c r="A6" s="46">
        <v>2</v>
      </c>
      <c r="B6" s="101" t="s">
        <v>114</v>
      </c>
      <c r="C6" s="57" t="s">
        <v>11</v>
      </c>
      <c r="D6" s="46" t="s">
        <v>67</v>
      </c>
      <c r="E6" s="56" t="s">
        <v>115</v>
      </c>
      <c r="F6" s="103">
        <v>25054</v>
      </c>
      <c r="G6" s="103">
        <v>4000</v>
      </c>
      <c r="H6" s="104">
        <v>3520</v>
      </c>
      <c r="I6" s="119">
        <v>3524</v>
      </c>
      <c r="J6" s="118">
        <f t="shared" si="0"/>
        <v>88.1</v>
      </c>
      <c r="K6" s="118">
        <f t="shared" ref="K6:K32" si="2">I6/H6*100</f>
        <v>100.113636363636</v>
      </c>
      <c r="L6" s="46">
        <v>11000</v>
      </c>
      <c r="M6" s="104">
        <f>SUM(L6,I6)</f>
        <v>14524</v>
      </c>
      <c r="N6" s="118">
        <f t="shared" si="1"/>
        <v>57.9707831084857</v>
      </c>
      <c r="O6" s="56" t="s">
        <v>116</v>
      </c>
      <c r="P6" s="121" t="s">
        <v>117</v>
      </c>
      <c r="Q6" s="136" t="s">
        <v>45</v>
      </c>
      <c r="R6" s="9"/>
    </row>
    <row r="7" s="91" customFormat="1" ht="54.75" customHeight="1" spans="1:18">
      <c r="A7" s="52">
        <v>3</v>
      </c>
      <c r="B7" s="101" t="s">
        <v>118</v>
      </c>
      <c r="C7" s="57" t="s">
        <v>11</v>
      </c>
      <c r="D7" s="46" t="s">
        <v>119</v>
      </c>
      <c r="E7" s="56" t="s">
        <v>120</v>
      </c>
      <c r="F7" s="103">
        <v>180671</v>
      </c>
      <c r="G7" s="103">
        <v>15928</v>
      </c>
      <c r="H7" s="104">
        <v>15625</v>
      </c>
      <c r="I7" s="119">
        <v>15625</v>
      </c>
      <c r="J7" s="118">
        <f t="shared" si="0"/>
        <v>98.0976896032145</v>
      </c>
      <c r="K7" s="118">
        <f t="shared" si="2"/>
        <v>100</v>
      </c>
      <c r="L7" s="49">
        <v>164743</v>
      </c>
      <c r="M7" s="104">
        <f>L7+I7</f>
        <v>180368</v>
      </c>
      <c r="N7" s="118">
        <f t="shared" si="1"/>
        <v>99.8322918453985</v>
      </c>
      <c r="O7" s="56" t="s">
        <v>121</v>
      </c>
      <c r="P7" s="9" t="s">
        <v>122</v>
      </c>
      <c r="Q7" s="136" t="s">
        <v>45</v>
      </c>
      <c r="R7" s="9"/>
    </row>
    <row r="8" s="91" customFormat="1" ht="129" customHeight="1" spans="1:18">
      <c r="A8" s="46">
        <v>4</v>
      </c>
      <c r="B8" s="56" t="s">
        <v>123</v>
      </c>
      <c r="C8" s="57" t="s">
        <v>124</v>
      </c>
      <c r="D8" s="46" t="s">
        <v>125</v>
      </c>
      <c r="E8" s="48" t="s">
        <v>126</v>
      </c>
      <c r="F8" s="103">
        <v>154000</v>
      </c>
      <c r="G8" s="103">
        <v>30000</v>
      </c>
      <c r="H8" s="104">
        <v>26750</v>
      </c>
      <c r="I8" s="122">
        <v>27464</v>
      </c>
      <c r="J8" s="118">
        <f t="shared" si="0"/>
        <v>91.5466666666667</v>
      </c>
      <c r="K8" s="118">
        <f t="shared" si="2"/>
        <v>102.669158878505</v>
      </c>
      <c r="L8" s="49">
        <v>37068</v>
      </c>
      <c r="M8" s="104">
        <f>L8+I8</f>
        <v>64532</v>
      </c>
      <c r="N8" s="118">
        <f t="shared" si="1"/>
        <v>41.9038961038961</v>
      </c>
      <c r="O8" s="56" t="s">
        <v>127</v>
      </c>
      <c r="P8" s="123" t="s">
        <v>128</v>
      </c>
      <c r="Q8" s="136" t="s">
        <v>45</v>
      </c>
      <c r="R8" s="9"/>
    </row>
    <row r="9" s="91" customFormat="1" ht="48" customHeight="1" spans="1:18">
      <c r="A9" s="52">
        <v>5</v>
      </c>
      <c r="B9" s="56" t="s">
        <v>129</v>
      </c>
      <c r="C9" s="57" t="s">
        <v>124</v>
      </c>
      <c r="D9" s="46" t="s">
        <v>130</v>
      </c>
      <c r="E9" s="56" t="s">
        <v>131</v>
      </c>
      <c r="F9" s="103">
        <v>127806</v>
      </c>
      <c r="G9" s="103">
        <v>20000</v>
      </c>
      <c r="H9" s="105">
        <v>18500</v>
      </c>
      <c r="I9" s="124">
        <v>18868</v>
      </c>
      <c r="J9" s="118">
        <f t="shared" si="0"/>
        <v>94.34</v>
      </c>
      <c r="K9" s="118">
        <f t="shared" si="2"/>
        <v>101.989189189189</v>
      </c>
      <c r="L9" s="49">
        <v>11971</v>
      </c>
      <c r="M9" s="104">
        <f>L9+I9</f>
        <v>30839</v>
      </c>
      <c r="N9" s="118">
        <f t="shared" si="1"/>
        <v>24.1295400841901</v>
      </c>
      <c r="O9" s="56" t="s">
        <v>127</v>
      </c>
      <c r="P9" s="123" t="s">
        <v>132</v>
      </c>
      <c r="Q9" s="136" t="s">
        <v>45</v>
      </c>
      <c r="R9" s="9"/>
    </row>
    <row r="10" s="92" customFormat="1" ht="51" customHeight="1" spans="1:18">
      <c r="A10" s="46">
        <v>6</v>
      </c>
      <c r="B10" s="56" t="s">
        <v>133</v>
      </c>
      <c r="C10" s="57" t="s">
        <v>16</v>
      </c>
      <c r="D10" s="46" t="s">
        <v>134</v>
      </c>
      <c r="E10" s="56" t="s">
        <v>135</v>
      </c>
      <c r="F10" s="103">
        <v>70205</v>
      </c>
      <c r="G10" s="103">
        <v>26050</v>
      </c>
      <c r="H10" s="46">
        <v>26050</v>
      </c>
      <c r="I10" s="67">
        <v>26050</v>
      </c>
      <c r="J10" s="118">
        <f t="shared" si="0"/>
        <v>100</v>
      </c>
      <c r="K10" s="118">
        <f t="shared" si="2"/>
        <v>100</v>
      </c>
      <c r="L10" s="49">
        <v>44155</v>
      </c>
      <c r="M10" s="104">
        <f t="shared" ref="M10:M32" si="3">L10+I10</f>
        <v>70205</v>
      </c>
      <c r="N10" s="118">
        <f t="shared" si="1"/>
        <v>100</v>
      </c>
      <c r="O10" s="56" t="s">
        <v>136</v>
      </c>
      <c r="P10" s="123" t="s">
        <v>137</v>
      </c>
      <c r="Q10" s="136" t="s">
        <v>45</v>
      </c>
      <c r="R10" s="9"/>
    </row>
    <row r="11" s="91" customFormat="1" ht="68" customHeight="1" spans="1:18">
      <c r="A11" s="52">
        <v>7</v>
      </c>
      <c r="B11" s="56" t="s">
        <v>138</v>
      </c>
      <c r="C11" s="57" t="s">
        <v>16</v>
      </c>
      <c r="D11" s="46" t="s">
        <v>139</v>
      </c>
      <c r="E11" s="56" t="s">
        <v>140</v>
      </c>
      <c r="F11" s="103">
        <v>42069</v>
      </c>
      <c r="G11" s="103">
        <v>16000</v>
      </c>
      <c r="H11" s="104">
        <v>15000</v>
      </c>
      <c r="I11" s="122">
        <v>9600</v>
      </c>
      <c r="J11" s="118">
        <f t="shared" si="0"/>
        <v>60</v>
      </c>
      <c r="K11" s="118">
        <f t="shared" si="2"/>
        <v>64</v>
      </c>
      <c r="L11" s="49">
        <v>18240</v>
      </c>
      <c r="M11" s="104">
        <f t="shared" si="3"/>
        <v>27840</v>
      </c>
      <c r="N11" s="118">
        <f t="shared" si="1"/>
        <v>66.1769949368894</v>
      </c>
      <c r="O11" s="56" t="s">
        <v>141</v>
      </c>
      <c r="P11" s="123" t="s">
        <v>142</v>
      </c>
      <c r="Q11" s="136" t="s">
        <v>60</v>
      </c>
      <c r="R11" s="9"/>
    </row>
    <row r="12" s="91" customFormat="1" ht="81" customHeight="1" spans="1:18">
      <c r="A12" s="46">
        <v>8</v>
      </c>
      <c r="B12" s="56" t="s">
        <v>143</v>
      </c>
      <c r="C12" s="57" t="s">
        <v>16</v>
      </c>
      <c r="D12" s="46" t="s">
        <v>144</v>
      </c>
      <c r="E12" s="56" t="s">
        <v>145</v>
      </c>
      <c r="F12" s="103">
        <v>45000</v>
      </c>
      <c r="G12" s="103">
        <v>10000</v>
      </c>
      <c r="H12" s="104">
        <v>8900</v>
      </c>
      <c r="I12" s="122">
        <v>8900</v>
      </c>
      <c r="J12" s="118">
        <f t="shared" si="0"/>
        <v>89</v>
      </c>
      <c r="K12" s="118">
        <f t="shared" si="2"/>
        <v>100</v>
      </c>
      <c r="L12" s="49">
        <v>5974</v>
      </c>
      <c r="M12" s="104">
        <f t="shared" si="3"/>
        <v>14874</v>
      </c>
      <c r="N12" s="118">
        <f t="shared" si="1"/>
        <v>33.0533333333333</v>
      </c>
      <c r="O12" s="56" t="s">
        <v>146</v>
      </c>
      <c r="P12" s="125" t="s">
        <v>147</v>
      </c>
      <c r="Q12" s="136" t="s">
        <v>45</v>
      </c>
      <c r="R12" s="9"/>
    </row>
    <row r="13" s="93" customFormat="1" ht="54" customHeight="1" spans="1:18">
      <c r="A13" s="52">
        <v>9</v>
      </c>
      <c r="B13" s="56" t="s">
        <v>148</v>
      </c>
      <c r="C13" s="57" t="s">
        <v>16</v>
      </c>
      <c r="D13" s="46" t="s">
        <v>149</v>
      </c>
      <c r="E13" s="56" t="s">
        <v>150</v>
      </c>
      <c r="F13" s="103">
        <v>9690</v>
      </c>
      <c r="G13" s="103">
        <v>4995</v>
      </c>
      <c r="H13" s="104">
        <v>4800</v>
      </c>
      <c r="I13" s="122">
        <v>4800</v>
      </c>
      <c r="J13" s="118">
        <f t="shared" si="0"/>
        <v>96.0960960960961</v>
      </c>
      <c r="K13" s="118">
        <f t="shared" si="2"/>
        <v>100</v>
      </c>
      <c r="L13" s="49">
        <v>4695</v>
      </c>
      <c r="M13" s="104">
        <f t="shared" si="3"/>
        <v>9495</v>
      </c>
      <c r="N13" s="118">
        <f t="shared" si="1"/>
        <v>97.9876160990712</v>
      </c>
      <c r="O13" s="56" t="s">
        <v>151</v>
      </c>
      <c r="P13" s="60" t="s">
        <v>152</v>
      </c>
      <c r="Q13" s="136" t="s">
        <v>45</v>
      </c>
      <c r="R13" s="9"/>
    </row>
    <row r="14" s="91" customFormat="1" ht="57.75" customHeight="1" spans="1:18">
      <c r="A14" s="46">
        <v>10</v>
      </c>
      <c r="B14" s="56" t="s">
        <v>153</v>
      </c>
      <c r="C14" s="57" t="s">
        <v>16</v>
      </c>
      <c r="D14" s="46" t="s">
        <v>144</v>
      </c>
      <c r="E14" s="9" t="s">
        <v>154</v>
      </c>
      <c r="F14" s="103">
        <v>8000</v>
      </c>
      <c r="G14" s="103">
        <v>3825</v>
      </c>
      <c r="H14" s="106">
        <v>3825</v>
      </c>
      <c r="I14" s="126">
        <v>3825</v>
      </c>
      <c r="J14" s="118">
        <f t="shared" si="0"/>
        <v>100</v>
      </c>
      <c r="K14" s="118">
        <f t="shared" si="2"/>
        <v>100</v>
      </c>
      <c r="L14" s="49">
        <v>4175</v>
      </c>
      <c r="M14" s="104">
        <f t="shared" si="3"/>
        <v>8000</v>
      </c>
      <c r="N14" s="118">
        <f t="shared" si="1"/>
        <v>100</v>
      </c>
      <c r="O14" s="56" t="s">
        <v>155</v>
      </c>
      <c r="P14" s="9" t="s">
        <v>156</v>
      </c>
      <c r="Q14" s="136" t="s">
        <v>45</v>
      </c>
      <c r="R14" s="9"/>
    </row>
    <row r="15" s="91" customFormat="1" ht="79" customHeight="1" spans="1:18">
      <c r="A15" s="52">
        <v>11</v>
      </c>
      <c r="B15" s="56" t="s">
        <v>157</v>
      </c>
      <c r="C15" s="57" t="s">
        <v>16</v>
      </c>
      <c r="D15" s="46" t="s">
        <v>158</v>
      </c>
      <c r="E15" s="9" t="s">
        <v>159</v>
      </c>
      <c r="F15" s="103">
        <v>16400</v>
      </c>
      <c r="G15" s="103">
        <v>8000</v>
      </c>
      <c r="H15" s="107">
        <v>7300</v>
      </c>
      <c r="I15" s="127">
        <v>7880</v>
      </c>
      <c r="J15" s="118">
        <f t="shared" si="0"/>
        <v>98.5</v>
      </c>
      <c r="K15" s="118">
        <f t="shared" si="2"/>
        <v>107.945205479452</v>
      </c>
      <c r="L15" s="49">
        <v>5000</v>
      </c>
      <c r="M15" s="104">
        <f t="shared" si="3"/>
        <v>12880</v>
      </c>
      <c r="N15" s="118">
        <f t="shared" si="1"/>
        <v>78.5365853658537</v>
      </c>
      <c r="O15" s="56" t="s">
        <v>160</v>
      </c>
      <c r="P15" s="128" t="s">
        <v>161</v>
      </c>
      <c r="Q15" s="136" t="s">
        <v>76</v>
      </c>
      <c r="R15" s="9"/>
    </row>
    <row r="16" s="91" customFormat="1" ht="72" customHeight="1" spans="1:18">
      <c r="A16" s="46">
        <v>12</v>
      </c>
      <c r="B16" s="56" t="s">
        <v>162</v>
      </c>
      <c r="C16" s="57" t="s">
        <v>163</v>
      </c>
      <c r="D16" s="46" t="s">
        <v>164</v>
      </c>
      <c r="E16" s="56" t="s">
        <v>165</v>
      </c>
      <c r="F16" s="103">
        <v>9568</v>
      </c>
      <c r="G16" s="103">
        <v>1500</v>
      </c>
      <c r="H16" s="104">
        <v>1250</v>
      </c>
      <c r="I16" s="122">
        <v>1250</v>
      </c>
      <c r="J16" s="118">
        <f t="shared" si="0"/>
        <v>83.3333333333333</v>
      </c>
      <c r="K16" s="118">
        <f t="shared" si="2"/>
        <v>100</v>
      </c>
      <c r="L16" s="49">
        <v>5000</v>
      </c>
      <c r="M16" s="104">
        <f t="shared" si="3"/>
        <v>6250</v>
      </c>
      <c r="N16" s="118">
        <f t="shared" si="1"/>
        <v>65.3219063545151</v>
      </c>
      <c r="O16" s="56" t="s">
        <v>166</v>
      </c>
      <c r="P16" s="9" t="s">
        <v>167</v>
      </c>
      <c r="Q16" s="136" t="s">
        <v>45</v>
      </c>
      <c r="R16" s="9"/>
    </row>
    <row r="17" s="91" customFormat="1" ht="39.75" customHeight="1" spans="1:18">
      <c r="A17" s="52">
        <v>13</v>
      </c>
      <c r="B17" s="56" t="s">
        <v>168</v>
      </c>
      <c r="C17" s="57" t="s">
        <v>16</v>
      </c>
      <c r="D17" s="46" t="s">
        <v>139</v>
      </c>
      <c r="E17" s="56" t="s">
        <v>169</v>
      </c>
      <c r="F17" s="103">
        <v>10237</v>
      </c>
      <c r="G17" s="103">
        <v>1600</v>
      </c>
      <c r="H17" s="104">
        <v>1440</v>
      </c>
      <c r="I17" s="122">
        <v>3313</v>
      </c>
      <c r="J17" s="118">
        <f t="shared" si="0"/>
        <v>207.0625</v>
      </c>
      <c r="K17" s="118">
        <f t="shared" si="2"/>
        <v>230.069444444444</v>
      </c>
      <c r="L17" s="49">
        <v>4006</v>
      </c>
      <c r="M17" s="104">
        <f t="shared" si="3"/>
        <v>7319</v>
      </c>
      <c r="N17" s="118">
        <f t="shared" si="1"/>
        <v>71.4955553384781</v>
      </c>
      <c r="O17" s="56" t="s">
        <v>170</v>
      </c>
      <c r="P17" s="9" t="s">
        <v>171</v>
      </c>
      <c r="Q17" s="136" t="s">
        <v>45</v>
      </c>
      <c r="R17" s="9"/>
    </row>
    <row r="18" s="91" customFormat="1" ht="52.5" customHeight="1" spans="1:18">
      <c r="A18" s="46">
        <v>14</v>
      </c>
      <c r="B18" s="56" t="s">
        <v>172</v>
      </c>
      <c r="C18" s="57" t="s">
        <v>20</v>
      </c>
      <c r="D18" s="46" t="s">
        <v>173</v>
      </c>
      <c r="E18" s="56" t="s">
        <v>174</v>
      </c>
      <c r="F18" s="103">
        <v>37035</v>
      </c>
      <c r="G18" s="103">
        <v>5035</v>
      </c>
      <c r="H18" s="105">
        <v>5035</v>
      </c>
      <c r="I18" s="124">
        <v>5035</v>
      </c>
      <c r="J18" s="118">
        <f t="shared" si="0"/>
        <v>100</v>
      </c>
      <c r="K18" s="118">
        <f t="shared" si="2"/>
        <v>100</v>
      </c>
      <c r="L18" s="46">
        <v>32060</v>
      </c>
      <c r="M18" s="104">
        <v>37035</v>
      </c>
      <c r="N18" s="118">
        <f t="shared" si="1"/>
        <v>100</v>
      </c>
      <c r="O18" s="56" t="s">
        <v>175</v>
      </c>
      <c r="P18" s="9" t="s">
        <v>156</v>
      </c>
      <c r="Q18" s="136" t="s">
        <v>45</v>
      </c>
      <c r="R18" s="9"/>
    </row>
    <row r="19" ht="89" customHeight="1" spans="1:18">
      <c r="A19" s="52">
        <v>15</v>
      </c>
      <c r="B19" s="101" t="s">
        <v>176</v>
      </c>
      <c r="C19" s="57" t="s">
        <v>20</v>
      </c>
      <c r="D19" s="46" t="s">
        <v>158</v>
      </c>
      <c r="E19" s="56" t="s">
        <v>177</v>
      </c>
      <c r="F19" s="103">
        <v>33699</v>
      </c>
      <c r="G19" s="103">
        <v>7699</v>
      </c>
      <c r="H19" s="104">
        <v>7699</v>
      </c>
      <c r="I19" s="122">
        <v>7699</v>
      </c>
      <c r="J19" s="118">
        <f t="shared" si="0"/>
        <v>100</v>
      </c>
      <c r="K19" s="118">
        <f t="shared" si="2"/>
        <v>100</v>
      </c>
      <c r="L19" s="46">
        <v>26000</v>
      </c>
      <c r="M19" s="104">
        <f t="shared" si="3"/>
        <v>33699</v>
      </c>
      <c r="N19" s="118">
        <f t="shared" si="1"/>
        <v>100</v>
      </c>
      <c r="O19" s="56" t="s">
        <v>175</v>
      </c>
      <c r="P19" s="9" t="s">
        <v>122</v>
      </c>
      <c r="Q19" s="136" t="s">
        <v>45</v>
      </c>
      <c r="R19" s="9"/>
    </row>
    <row r="20" s="92" customFormat="1" ht="54" customHeight="1" spans="1:18">
      <c r="A20" s="46">
        <v>16</v>
      </c>
      <c r="B20" s="56" t="s">
        <v>178</v>
      </c>
      <c r="C20" s="57" t="s">
        <v>17</v>
      </c>
      <c r="D20" s="46" t="s">
        <v>179</v>
      </c>
      <c r="E20" s="56" t="s">
        <v>180</v>
      </c>
      <c r="F20" s="103">
        <v>59896</v>
      </c>
      <c r="G20" s="103">
        <v>10000</v>
      </c>
      <c r="H20" s="104">
        <v>8850</v>
      </c>
      <c r="I20" s="122">
        <v>9280</v>
      </c>
      <c r="J20" s="118">
        <f t="shared" si="0"/>
        <v>92.8</v>
      </c>
      <c r="K20" s="118">
        <f t="shared" si="2"/>
        <v>104.858757062147</v>
      </c>
      <c r="L20" s="129">
        <v>40769</v>
      </c>
      <c r="M20" s="104">
        <f t="shared" si="3"/>
        <v>50049</v>
      </c>
      <c r="N20" s="118">
        <f t="shared" si="1"/>
        <v>83.5598370508882</v>
      </c>
      <c r="O20" s="56" t="s">
        <v>181</v>
      </c>
      <c r="P20" s="130" t="s">
        <v>182</v>
      </c>
      <c r="Q20" s="136" t="s">
        <v>45</v>
      </c>
      <c r="R20" s="9"/>
    </row>
    <row r="21" s="91" customFormat="1" ht="42" customHeight="1" spans="1:18">
      <c r="A21" s="52">
        <v>17</v>
      </c>
      <c r="B21" s="56" t="s">
        <v>183</v>
      </c>
      <c r="C21" s="57" t="s">
        <v>17</v>
      </c>
      <c r="D21" s="46" t="s">
        <v>184</v>
      </c>
      <c r="E21" s="56" t="s">
        <v>185</v>
      </c>
      <c r="F21" s="103">
        <v>5000</v>
      </c>
      <c r="G21" s="103">
        <v>1000</v>
      </c>
      <c r="H21" s="59">
        <v>865</v>
      </c>
      <c r="I21" s="119">
        <v>1150</v>
      </c>
      <c r="J21" s="118">
        <f t="shared" si="0"/>
        <v>115</v>
      </c>
      <c r="K21" s="118">
        <f t="shared" si="2"/>
        <v>132.947976878613</v>
      </c>
      <c r="L21" s="46">
        <v>3539</v>
      </c>
      <c r="M21" s="104">
        <f t="shared" si="3"/>
        <v>4689</v>
      </c>
      <c r="N21" s="118">
        <f t="shared" si="1"/>
        <v>93.78</v>
      </c>
      <c r="O21" s="56" t="s">
        <v>186</v>
      </c>
      <c r="P21" s="9" t="s">
        <v>187</v>
      </c>
      <c r="Q21" s="136" t="s">
        <v>45</v>
      </c>
      <c r="R21" s="9"/>
    </row>
    <row r="22" s="91" customFormat="1" ht="70" customHeight="1" spans="1:18">
      <c r="A22" s="46">
        <v>18</v>
      </c>
      <c r="B22" s="56" t="s">
        <v>188</v>
      </c>
      <c r="C22" s="57" t="s">
        <v>21</v>
      </c>
      <c r="D22" s="46" t="s">
        <v>41</v>
      </c>
      <c r="E22" s="56" t="s">
        <v>189</v>
      </c>
      <c r="F22" s="103">
        <v>46660</v>
      </c>
      <c r="G22" s="103">
        <v>10000</v>
      </c>
      <c r="H22" s="59">
        <v>8550</v>
      </c>
      <c r="I22" s="131">
        <v>9650</v>
      </c>
      <c r="J22" s="118">
        <f t="shared" si="0"/>
        <v>96.5</v>
      </c>
      <c r="K22" s="118">
        <f t="shared" si="2"/>
        <v>112.865497076023</v>
      </c>
      <c r="L22" s="46">
        <v>7551</v>
      </c>
      <c r="M22" s="104">
        <f t="shared" si="3"/>
        <v>17201</v>
      </c>
      <c r="N22" s="118">
        <f t="shared" si="1"/>
        <v>36.8645520788684</v>
      </c>
      <c r="O22" s="56" t="s">
        <v>190</v>
      </c>
      <c r="P22" s="9" t="s">
        <v>191</v>
      </c>
      <c r="Q22" s="136" t="s">
        <v>45</v>
      </c>
      <c r="R22" s="9"/>
    </row>
    <row r="23" s="91" customFormat="1" ht="54.95" customHeight="1" spans="1:18">
      <c r="A23" s="52">
        <v>19</v>
      </c>
      <c r="B23" s="108" t="s">
        <v>192</v>
      </c>
      <c r="C23" s="57" t="s">
        <v>22</v>
      </c>
      <c r="D23" s="46" t="s">
        <v>164</v>
      </c>
      <c r="E23" s="109" t="s">
        <v>193</v>
      </c>
      <c r="F23" s="102">
        <v>29422</v>
      </c>
      <c r="G23" s="103">
        <v>8000</v>
      </c>
      <c r="H23" s="59">
        <v>7300</v>
      </c>
      <c r="I23" s="131">
        <v>7333</v>
      </c>
      <c r="J23" s="118">
        <f t="shared" si="0"/>
        <v>91.6625</v>
      </c>
      <c r="K23" s="118">
        <f t="shared" si="2"/>
        <v>100.452054794521</v>
      </c>
      <c r="L23" s="46">
        <v>4309</v>
      </c>
      <c r="M23" s="104">
        <f t="shared" si="3"/>
        <v>11642</v>
      </c>
      <c r="N23" s="118">
        <f t="shared" si="1"/>
        <v>39.5690299775678</v>
      </c>
      <c r="O23" s="56" t="s">
        <v>194</v>
      </c>
      <c r="P23" s="9" t="s">
        <v>195</v>
      </c>
      <c r="Q23" s="136" t="s">
        <v>45</v>
      </c>
      <c r="R23" s="9"/>
    </row>
    <row r="24" s="91" customFormat="1" ht="71.1" customHeight="1" spans="1:18">
      <c r="A24" s="46">
        <v>20</v>
      </c>
      <c r="B24" s="56" t="s">
        <v>196</v>
      </c>
      <c r="C24" s="57" t="s">
        <v>14</v>
      </c>
      <c r="D24" s="46" t="s">
        <v>97</v>
      </c>
      <c r="E24" s="56" t="s">
        <v>197</v>
      </c>
      <c r="F24" s="103">
        <v>148264</v>
      </c>
      <c r="G24" s="103">
        <v>18000</v>
      </c>
      <c r="H24" s="59">
        <v>16300</v>
      </c>
      <c r="I24" s="131">
        <v>15400</v>
      </c>
      <c r="J24" s="118">
        <f t="shared" si="0"/>
        <v>85.5555555555556</v>
      </c>
      <c r="K24" s="118">
        <f t="shared" si="2"/>
        <v>94.478527607362</v>
      </c>
      <c r="L24" s="49">
        <v>5680</v>
      </c>
      <c r="M24" s="104">
        <f t="shared" si="3"/>
        <v>21080</v>
      </c>
      <c r="N24" s="118">
        <f t="shared" si="1"/>
        <v>14.2178816165758</v>
      </c>
      <c r="O24" s="56" t="s">
        <v>198</v>
      </c>
      <c r="P24" s="9" t="s">
        <v>199</v>
      </c>
      <c r="Q24" s="136" t="s">
        <v>45</v>
      </c>
      <c r="R24" s="9"/>
    </row>
    <row r="25" s="91" customFormat="1" ht="92" customHeight="1" spans="1:18">
      <c r="A25" s="52">
        <v>21</v>
      </c>
      <c r="B25" s="56" t="s">
        <v>200</v>
      </c>
      <c r="C25" s="57" t="s">
        <v>14</v>
      </c>
      <c r="D25" s="46" t="s">
        <v>88</v>
      </c>
      <c r="E25" s="56" t="s">
        <v>201</v>
      </c>
      <c r="F25" s="103">
        <v>151877</v>
      </c>
      <c r="G25" s="103">
        <v>10000</v>
      </c>
      <c r="H25" s="59">
        <v>8700</v>
      </c>
      <c r="I25" s="131">
        <v>215</v>
      </c>
      <c r="J25" s="118">
        <f t="shared" si="0"/>
        <v>2.15</v>
      </c>
      <c r="K25" s="118">
        <f t="shared" si="2"/>
        <v>2.47126436781609</v>
      </c>
      <c r="L25" s="46">
        <v>36742</v>
      </c>
      <c r="M25" s="104">
        <f t="shared" si="3"/>
        <v>36957</v>
      </c>
      <c r="N25" s="118">
        <f t="shared" si="1"/>
        <v>24.3335067192531</v>
      </c>
      <c r="O25" s="56" t="s">
        <v>202</v>
      </c>
      <c r="P25" s="123" t="s">
        <v>203</v>
      </c>
      <c r="Q25" s="136" t="s">
        <v>60</v>
      </c>
      <c r="R25" s="9"/>
    </row>
    <row r="26" s="91" customFormat="1" ht="41" customHeight="1" spans="1:18">
      <c r="A26" s="46">
        <v>22</v>
      </c>
      <c r="B26" s="56" t="s">
        <v>204</v>
      </c>
      <c r="C26" s="57" t="s">
        <v>14</v>
      </c>
      <c r="D26" s="46" t="s">
        <v>83</v>
      </c>
      <c r="E26" s="56" t="s">
        <v>205</v>
      </c>
      <c r="F26" s="103">
        <v>20000</v>
      </c>
      <c r="G26" s="103">
        <v>7500</v>
      </c>
      <c r="H26" s="104">
        <v>6780</v>
      </c>
      <c r="I26" s="122">
        <v>7400</v>
      </c>
      <c r="J26" s="118">
        <f t="shared" si="0"/>
        <v>98.6666666666667</v>
      </c>
      <c r="K26" s="118">
        <f t="shared" si="2"/>
        <v>109.144542772861</v>
      </c>
      <c r="L26" s="49">
        <v>12500</v>
      </c>
      <c r="M26" s="104">
        <f t="shared" si="3"/>
        <v>19900</v>
      </c>
      <c r="N26" s="118">
        <f t="shared" si="1"/>
        <v>99.5</v>
      </c>
      <c r="O26" s="56" t="s">
        <v>151</v>
      </c>
      <c r="P26" s="9" t="s">
        <v>122</v>
      </c>
      <c r="Q26" s="136" t="s">
        <v>45</v>
      </c>
      <c r="R26" s="9"/>
    </row>
    <row r="27" s="91" customFormat="1" ht="90" customHeight="1" spans="1:18">
      <c r="A27" s="46">
        <v>23</v>
      </c>
      <c r="B27" s="56" t="s">
        <v>206</v>
      </c>
      <c r="C27" s="57" t="s">
        <v>17</v>
      </c>
      <c r="D27" s="46" t="s">
        <v>207</v>
      </c>
      <c r="E27" s="56" t="s">
        <v>208</v>
      </c>
      <c r="F27" s="103">
        <v>166000</v>
      </c>
      <c r="G27" s="103">
        <v>6000</v>
      </c>
      <c r="H27" s="104">
        <v>5000</v>
      </c>
      <c r="I27" s="122">
        <v>3900</v>
      </c>
      <c r="J27" s="118">
        <f t="shared" si="0"/>
        <v>65</v>
      </c>
      <c r="K27" s="118">
        <f t="shared" si="2"/>
        <v>78</v>
      </c>
      <c r="L27" s="49">
        <v>47200</v>
      </c>
      <c r="M27" s="104">
        <f t="shared" si="3"/>
        <v>51100</v>
      </c>
      <c r="N27" s="118">
        <f t="shared" si="1"/>
        <v>30.7831325301205</v>
      </c>
      <c r="O27" s="56" t="s">
        <v>209</v>
      </c>
      <c r="P27" s="9" t="s">
        <v>210</v>
      </c>
      <c r="Q27" s="136" t="s">
        <v>76</v>
      </c>
      <c r="R27" s="9"/>
    </row>
    <row r="28" s="91" customFormat="1" ht="57.75" customHeight="1" spans="1:18">
      <c r="A28" s="46">
        <v>24</v>
      </c>
      <c r="B28" s="56" t="s">
        <v>211</v>
      </c>
      <c r="C28" s="57" t="s">
        <v>17</v>
      </c>
      <c r="D28" s="46" t="s">
        <v>212</v>
      </c>
      <c r="E28" s="56" t="s">
        <v>213</v>
      </c>
      <c r="F28" s="103">
        <v>206855</v>
      </c>
      <c r="G28" s="103">
        <v>2000</v>
      </c>
      <c r="H28" s="104">
        <v>1900</v>
      </c>
      <c r="I28" s="122">
        <v>2100</v>
      </c>
      <c r="J28" s="118">
        <f t="shared" si="0"/>
        <v>105</v>
      </c>
      <c r="K28" s="118">
        <f t="shared" si="2"/>
        <v>110.526315789474</v>
      </c>
      <c r="L28" s="49">
        <v>1532</v>
      </c>
      <c r="M28" s="104">
        <f t="shared" si="3"/>
        <v>3632</v>
      </c>
      <c r="N28" s="118">
        <f t="shared" si="1"/>
        <v>1.75581929370815</v>
      </c>
      <c r="O28" s="56" t="s">
        <v>214</v>
      </c>
      <c r="P28" s="9" t="s">
        <v>215</v>
      </c>
      <c r="Q28" s="136" t="s">
        <v>76</v>
      </c>
      <c r="R28" s="9"/>
    </row>
    <row r="29" s="91" customFormat="1" ht="45.75" customHeight="1" spans="1:18">
      <c r="A29" s="46">
        <v>25</v>
      </c>
      <c r="B29" s="56" t="s">
        <v>216</v>
      </c>
      <c r="C29" s="57" t="s">
        <v>17</v>
      </c>
      <c r="D29" s="46" t="s">
        <v>179</v>
      </c>
      <c r="E29" s="56" t="s">
        <v>217</v>
      </c>
      <c r="F29" s="103">
        <v>30000</v>
      </c>
      <c r="G29" s="103">
        <v>2000</v>
      </c>
      <c r="H29" s="104">
        <v>1600</v>
      </c>
      <c r="I29" s="122">
        <v>850</v>
      </c>
      <c r="J29" s="118">
        <f t="shared" si="0"/>
        <v>42.5</v>
      </c>
      <c r="K29" s="118">
        <f t="shared" si="2"/>
        <v>53.125</v>
      </c>
      <c r="L29" s="49">
        <v>345</v>
      </c>
      <c r="M29" s="104">
        <f t="shared" si="3"/>
        <v>1195</v>
      </c>
      <c r="N29" s="118">
        <f t="shared" si="1"/>
        <v>3.98333333333333</v>
      </c>
      <c r="O29" s="56" t="s">
        <v>218</v>
      </c>
      <c r="P29" s="9" t="s">
        <v>219</v>
      </c>
      <c r="Q29" s="136" t="s">
        <v>60</v>
      </c>
      <c r="R29" s="9"/>
    </row>
    <row r="30" s="91" customFormat="1" ht="53" customHeight="1" spans="1:18">
      <c r="A30" s="46">
        <v>26</v>
      </c>
      <c r="B30" s="101" t="s">
        <v>220</v>
      </c>
      <c r="C30" s="57" t="s">
        <v>221</v>
      </c>
      <c r="D30" s="46" t="s">
        <v>222</v>
      </c>
      <c r="E30" s="56" t="s">
        <v>223</v>
      </c>
      <c r="F30" s="103">
        <v>24000</v>
      </c>
      <c r="G30" s="103">
        <v>5000</v>
      </c>
      <c r="H30" s="104">
        <v>4700</v>
      </c>
      <c r="I30" s="122">
        <v>10500</v>
      </c>
      <c r="J30" s="118">
        <f t="shared" si="0"/>
        <v>210</v>
      </c>
      <c r="K30" s="118">
        <f t="shared" si="2"/>
        <v>223.404255319149</v>
      </c>
      <c r="L30" s="49">
        <v>13500</v>
      </c>
      <c r="M30" s="104">
        <f t="shared" si="3"/>
        <v>24000</v>
      </c>
      <c r="N30" s="118">
        <f t="shared" si="1"/>
        <v>100</v>
      </c>
      <c r="O30" s="56" t="s">
        <v>224</v>
      </c>
      <c r="P30" s="9" t="s">
        <v>156</v>
      </c>
      <c r="Q30" s="136" t="s">
        <v>45</v>
      </c>
      <c r="R30" s="9"/>
    </row>
    <row r="31" s="91" customFormat="1" ht="57.95" customHeight="1" spans="1:18">
      <c r="A31" s="46">
        <v>27</v>
      </c>
      <c r="B31" s="81" t="s">
        <v>225</v>
      </c>
      <c r="C31" s="82" t="s">
        <v>12</v>
      </c>
      <c r="D31" s="46" t="s">
        <v>158</v>
      </c>
      <c r="E31" s="110" t="s">
        <v>226</v>
      </c>
      <c r="F31" s="83">
        <v>27740</v>
      </c>
      <c r="G31" s="83">
        <v>12740</v>
      </c>
      <c r="H31" s="104">
        <v>12740</v>
      </c>
      <c r="I31" s="122">
        <v>12740</v>
      </c>
      <c r="J31" s="118">
        <f t="shared" si="0"/>
        <v>100</v>
      </c>
      <c r="K31" s="118">
        <f t="shared" si="2"/>
        <v>100</v>
      </c>
      <c r="L31" s="49">
        <v>15000</v>
      </c>
      <c r="M31" s="104">
        <f t="shared" si="3"/>
        <v>27740</v>
      </c>
      <c r="N31" s="118">
        <f t="shared" si="1"/>
        <v>100</v>
      </c>
      <c r="O31" s="81" t="s">
        <v>227</v>
      </c>
      <c r="P31" s="9" t="s">
        <v>156</v>
      </c>
      <c r="Q31" s="136" t="s">
        <v>45</v>
      </c>
      <c r="R31" s="9"/>
    </row>
    <row r="32" s="93" customFormat="1" ht="29.25" customHeight="1" spans="1:18">
      <c r="A32" s="46" t="s">
        <v>101</v>
      </c>
      <c r="B32" s="46"/>
      <c r="C32" s="111"/>
      <c r="D32" s="111"/>
      <c r="E32" s="112"/>
      <c r="F32" s="104">
        <f>SUM(F5:F31)</f>
        <v>2005148</v>
      </c>
      <c r="G32" s="49">
        <f>SUM(G5:G31)</f>
        <v>271872</v>
      </c>
      <c r="H32" s="104">
        <f>SUM(H5:H31)</f>
        <v>250979</v>
      </c>
      <c r="I32" s="104">
        <f>SUM(I5:I31)</f>
        <v>247204</v>
      </c>
      <c r="J32" s="118">
        <f t="shared" ref="J32" si="4">I32/G32*100</f>
        <v>90.9266125235405</v>
      </c>
      <c r="K32" s="118">
        <f t="shared" si="2"/>
        <v>98.4958900943904</v>
      </c>
      <c r="L32" s="104">
        <f>SUM(L5:L31)</f>
        <v>562754</v>
      </c>
      <c r="M32" s="104">
        <f t="shared" si="3"/>
        <v>809958</v>
      </c>
      <c r="N32" s="118">
        <f t="shared" si="1"/>
        <v>40.3939260343875</v>
      </c>
      <c r="O32" s="132"/>
      <c r="P32" s="132"/>
      <c r="Q32" s="132"/>
      <c r="R32" s="132"/>
    </row>
    <row r="33" ht="30" customHeight="1" spans="2:18">
      <c r="B33" s="98"/>
      <c r="C33" s="92"/>
      <c r="D33" s="92"/>
      <c r="E33" s="98"/>
      <c r="F33" s="92"/>
      <c r="G33" s="92"/>
      <c r="H33" s="92"/>
      <c r="I33" s="92"/>
      <c r="J33" s="133"/>
      <c r="K33" s="133"/>
      <c r="L33" s="134"/>
      <c r="M33" s="92"/>
      <c r="N33" s="133"/>
      <c r="O33" s="98"/>
      <c r="P33" s="98"/>
      <c r="Q33" s="98"/>
      <c r="R33" s="98"/>
    </row>
    <row r="34" ht="30" customHeight="1" spans="2:18">
      <c r="B34" s="98"/>
      <c r="C34" s="92"/>
      <c r="D34" s="92"/>
      <c r="E34" s="98"/>
      <c r="F34" s="92"/>
      <c r="G34" s="92"/>
      <c r="H34" s="92"/>
      <c r="I34" s="92"/>
      <c r="J34" s="133"/>
      <c r="K34" s="133"/>
      <c r="L34" s="134"/>
      <c r="M34" s="92"/>
      <c r="N34" s="133"/>
      <c r="O34" s="98"/>
      <c r="P34" s="98"/>
      <c r="Q34" s="98"/>
      <c r="R34" s="98"/>
    </row>
    <row r="35" ht="30" customHeight="1" spans="2:18">
      <c r="B35" s="98"/>
      <c r="C35" s="92"/>
      <c r="D35" s="92"/>
      <c r="E35" s="98"/>
      <c r="F35" s="92"/>
      <c r="G35" s="92"/>
      <c r="H35" s="92"/>
      <c r="I35" s="92"/>
      <c r="J35" s="133"/>
      <c r="K35" s="133"/>
      <c r="L35" s="134"/>
      <c r="M35" s="92"/>
      <c r="N35" s="133"/>
      <c r="O35" s="98"/>
      <c r="P35" s="98"/>
      <c r="Q35" s="98"/>
      <c r="R35" s="98"/>
    </row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</sheetData>
  <mergeCells count="18">
    <mergeCell ref="A1:R1"/>
    <mergeCell ref="B2:E2"/>
    <mergeCell ref="F2:R2"/>
    <mergeCell ref="G3:H3"/>
    <mergeCell ref="J3:K3"/>
    <mergeCell ref="O3:Q3"/>
    <mergeCell ref="A32:B32"/>
    <mergeCell ref="A3:A4"/>
    <mergeCell ref="B3:B4"/>
    <mergeCell ref="C3:C4"/>
    <mergeCell ref="D3:D4"/>
    <mergeCell ref="E3:E4"/>
    <mergeCell ref="F3:F4"/>
    <mergeCell ref="I3:I4"/>
    <mergeCell ref="L3:L4"/>
    <mergeCell ref="M3:M4"/>
    <mergeCell ref="N3:N4"/>
    <mergeCell ref="R3:R4"/>
  </mergeCells>
  <printOptions horizontalCentered="1"/>
  <pageMargins left="0.235416666666667" right="0.196527777777778" top="0.707638888888889" bottom="0.471527777777778" header="0.904166666666667" footer="0.313888888888889"/>
  <pageSetup paperSize="9" scale="92" fitToHeight="0" orientation="landscape" useFirstPageNumber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B5" sqref="B5"/>
    </sheetView>
  </sheetViews>
  <sheetFormatPr defaultColWidth="9" defaultRowHeight="15" outlineLevelRow="7"/>
  <cols>
    <col min="1" max="1" width="4.75" style="68" customWidth="1"/>
    <col min="2" max="2" width="14.25" style="68" customWidth="1"/>
    <col min="3" max="3" width="10.75" style="68" customWidth="1"/>
    <col min="4" max="4" width="8.5" style="68" customWidth="1"/>
    <col min="5" max="5" width="26.875" style="68" customWidth="1"/>
    <col min="6" max="6" width="9" style="68"/>
    <col min="7" max="7" width="14.375" style="68" customWidth="1"/>
    <col min="8" max="8" width="18.875" style="68" customWidth="1"/>
    <col min="9" max="9" width="5.125" style="68" customWidth="1"/>
    <col min="10" max="10" width="7.5" style="68" customWidth="1"/>
    <col min="11" max="11" width="17.125" style="68" hidden="1" customWidth="1"/>
    <col min="12" max="12" width="14.25" style="68" hidden="1" customWidth="1"/>
    <col min="13" max="16384" width="9" style="68"/>
  </cols>
  <sheetData>
    <row r="1" ht="21" spans="1:10">
      <c r="A1" s="69" t="s">
        <v>228</v>
      </c>
      <c r="B1" s="69"/>
      <c r="C1" s="69"/>
      <c r="D1" s="69"/>
      <c r="E1" s="69"/>
      <c r="F1" s="69"/>
      <c r="G1" s="70"/>
      <c r="H1" s="70"/>
      <c r="I1" s="70"/>
      <c r="J1" s="69"/>
    </row>
    <row r="2" ht="20.25" customHeight="1" spans="1:10">
      <c r="A2" s="71"/>
      <c r="B2" s="72"/>
      <c r="C2" s="72"/>
      <c r="D2" s="72"/>
      <c r="E2" s="72"/>
      <c r="F2" s="73"/>
      <c r="G2" s="74" t="s">
        <v>24</v>
      </c>
      <c r="H2" s="74"/>
      <c r="I2" s="74"/>
      <c r="J2" s="74"/>
    </row>
    <row r="3" ht="18.75" customHeight="1" spans="1:12">
      <c r="A3" s="75" t="s">
        <v>2</v>
      </c>
      <c r="B3" s="76" t="s">
        <v>229</v>
      </c>
      <c r="C3" s="76" t="s">
        <v>3</v>
      </c>
      <c r="D3" s="76" t="s">
        <v>230</v>
      </c>
      <c r="E3" s="76" t="s">
        <v>27</v>
      </c>
      <c r="F3" s="76" t="s">
        <v>28</v>
      </c>
      <c r="G3" s="77" t="s">
        <v>32</v>
      </c>
      <c r="H3" s="78"/>
      <c r="I3" s="78"/>
      <c r="J3" s="76" t="s">
        <v>33</v>
      </c>
      <c r="K3" s="86"/>
      <c r="L3" s="59" t="s">
        <v>231</v>
      </c>
    </row>
    <row r="4" ht="27" customHeight="1" spans="1:12">
      <c r="A4" s="79"/>
      <c r="B4" s="80"/>
      <c r="C4" s="80"/>
      <c r="D4" s="80"/>
      <c r="E4" s="80"/>
      <c r="F4" s="80"/>
      <c r="G4" s="76" t="s">
        <v>232</v>
      </c>
      <c r="H4" s="76" t="s">
        <v>38</v>
      </c>
      <c r="I4" s="87" t="s">
        <v>39</v>
      </c>
      <c r="J4" s="88"/>
      <c r="K4" s="46" t="s">
        <v>233</v>
      </c>
      <c r="L4" s="59"/>
    </row>
    <row r="5" ht="45" customHeight="1" spans="1:12">
      <c r="A5" s="46">
        <v>1</v>
      </c>
      <c r="B5" s="81" t="s">
        <v>234</v>
      </c>
      <c r="C5" s="82" t="s">
        <v>14</v>
      </c>
      <c r="D5" s="46" t="s">
        <v>88</v>
      </c>
      <c r="E5" s="81" t="s">
        <v>235</v>
      </c>
      <c r="F5" s="83">
        <v>104059</v>
      </c>
      <c r="G5" s="81" t="s">
        <v>236</v>
      </c>
      <c r="H5" s="84" t="s">
        <v>237</v>
      </c>
      <c r="I5" s="89" t="s">
        <v>45</v>
      </c>
      <c r="J5" s="89"/>
      <c r="K5" s="86"/>
      <c r="L5" s="86"/>
    </row>
    <row r="6" ht="42.75" customHeight="1" spans="1:12">
      <c r="A6" s="46">
        <v>2</v>
      </c>
      <c r="B6" s="9" t="s">
        <v>238</v>
      </c>
      <c r="C6" s="67" t="s">
        <v>16</v>
      </c>
      <c r="D6" s="46" t="s">
        <v>164</v>
      </c>
      <c r="E6" s="85" t="s">
        <v>239</v>
      </c>
      <c r="F6" s="67">
        <v>19663</v>
      </c>
      <c r="G6" s="9" t="s">
        <v>236</v>
      </c>
      <c r="H6" s="9" t="s">
        <v>240</v>
      </c>
      <c r="I6" s="89" t="s">
        <v>45</v>
      </c>
      <c r="J6" s="89"/>
      <c r="K6" s="86"/>
      <c r="L6" s="86"/>
    </row>
    <row r="7" ht="66" customHeight="1" spans="1:12">
      <c r="A7" s="46">
        <v>3</v>
      </c>
      <c r="B7" s="9" t="s">
        <v>241</v>
      </c>
      <c r="C7" s="67" t="s">
        <v>16</v>
      </c>
      <c r="D7" s="46" t="s">
        <v>144</v>
      </c>
      <c r="E7" s="85" t="s">
        <v>242</v>
      </c>
      <c r="F7" s="46">
        <v>500000</v>
      </c>
      <c r="G7" s="9" t="s">
        <v>236</v>
      </c>
      <c r="H7" s="84" t="s">
        <v>243</v>
      </c>
      <c r="I7" s="89" t="s">
        <v>45</v>
      </c>
      <c r="J7" s="89"/>
      <c r="K7" s="46"/>
      <c r="L7" s="86"/>
    </row>
    <row r="8" ht="29.25" customHeight="1" spans="1:10">
      <c r="A8" s="59" t="s">
        <v>10</v>
      </c>
      <c r="B8" s="59"/>
      <c r="C8" s="61"/>
      <c r="D8" s="61"/>
      <c r="E8" s="61"/>
      <c r="F8" s="59">
        <f>SUM(F5:F7)</f>
        <v>623722</v>
      </c>
      <c r="G8" s="61"/>
      <c r="H8" s="61"/>
      <c r="I8" s="61"/>
      <c r="J8" s="61"/>
    </row>
  </sheetData>
  <mergeCells count="12">
    <mergeCell ref="A1:J1"/>
    <mergeCell ref="G2:J2"/>
    <mergeCell ref="G3:I3"/>
    <mergeCell ref="A8:B8"/>
    <mergeCell ref="A3:A4"/>
    <mergeCell ref="B3:B4"/>
    <mergeCell ref="C3:C4"/>
    <mergeCell ref="D3:D4"/>
    <mergeCell ref="E3:E4"/>
    <mergeCell ref="F3:F4"/>
    <mergeCell ref="J3:J4"/>
    <mergeCell ref="L3:L4"/>
  </mergeCells>
  <pageMargins left="0.75" right="0.75" top="1" bottom="1" header="0.509027777777778" footer="0.509027777777778"/>
  <pageSetup paperSize="9" orientation="landscape"/>
  <headerFooter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7" workbookViewId="0">
      <selection activeCell="G15" sqref="G15"/>
    </sheetView>
  </sheetViews>
  <sheetFormatPr defaultColWidth="9" defaultRowHeight="15"/>
  <cols>
    <col min="1" max="1" width="5" style="35" customWidth="1"/>
    <col min="2" max="2" width="16.125" style="35" customWidth="1"/>
    <col min="3" max="4" width="7.25" style="35" customWidth="1"/>
    <col min="5" max="5" width="31.625" style="35" customWidth="1"/>
    <col min="6" max="6" width="9" style="35"/>
    <col min="7" max="7" width="14.125" style="35" customWidth="1"/>
    <col min="8" max="8" width="23" style="36" customWidth="1"/>
    <col min="9" max="9" width="7.875" style="35" customWidth="1"/>
    <col min="10" max="10" width="18.625" style="35" hidden="1" customWidth="1"/>
    <col min="11" max="11" width="17.125" style="35" hidden="1" customWidth="1"/>
    <col min="12" max="16384" width="9" style="35"/>
  </cols>
  <sheetData>
    <row r="1" ht="21" spans="1:9">
      <c r="A1" s="37" t="s">
        <v>244</v>
      </c>
      <c r="B1" s="37"/>
      <c r="C1" s="37"/>
      <c r="D1" s="37"/>
      <c r="E1" s="37"/>
      <c r="F1" s="37"/>
      <c r="G1" s="37"/>
      <c r="H1" s="38"/>
      <c r="I1" s="37"/>
    </row>
    <row r="2" spans="1:9">
      <c r="A2" s="39"/>
      <c r="B2" s="40"/>
      <c r="C2" s="40"/>
      <c r="D2" s="40"/>
      <c r="E2" s="41"/>
      <c r="F2" s="42"/>
      <c r="G2" s="43" t="s">
        <v>24</v>
      </c>
      <c r="H2" s="43"/>
      <c r="I2" s="43"/>
    </row>
    <row r="3" ht="41.25" customHeight="1" spans="1:11">
      <c r="A3" s="44" t="s">
        <v>2</v>
      </c>
      <c r="B3" s="44" t="s">
        <v>229</v>
      </c>
      <c r="C3" s="44" t="s">
        <v>3</v>
      </c>
      <c r="D3" s="45" t="s">
        <v>245</v>
      </c>
      <c r="E3" s="44" t="s">
        <v>246</v>
      </c>
      <c r="F3" s="44" t="s">
        <v>28</v>
      </c>
      <c r="G3" s="44" t="s">
        <v>247</v>
      </c>
      <c r="H3" s="44" t="s">
        <v>248</v>
      </c>
      <c r="I3" s="46" t="s">
        <v>249</v>
      </c>
      <c r="J3" s="59" t="s">
        <v>233</v>
      </c>
      <c r="K3" s="59" t="s">
        <v>231</v>
      </c>
    </row>
    <row r="4" ht="42" customHeight="1" spans="1:11">
      <c r="A4" s="46">
        <v>1</v>
      </c>
      <c r="B4" s="47" t="s">
        <v>250</v>
      </c>
      <c r="C4" s="46" t="s">
        <v>251</v>
      </c>
      <c r="D4" s="46" t="s">
        <v>252</v>
      </c>
      <c r="E4" s="9" t="s">
        <v>253</v>
      </c>
      <c r="F4" s="46">
        <v>166000</v>
      </c>
      <c r="G4" s="9" t="s">
        <v>254</v>
      </c>
      <c r="H4" s="9" t="s">
        <v>255</v>
      </c>
      <c r="I4" s="9"/>
      <c r="J4" s="60" t="s">
        <v>256</v>
      </c>
      <c r="K4" s="9" t="s">
        <v>256</v>
      </c>
    </row>
    <row r="5" ht="42" customHeight="1" spans="1:11">
      <c r="A5" s="46">
        <v>2</v>
      </c>
      <c r="B5" s="9" t="s">
        <v>257</v>
      </c>
      <c r="C5" s="46" t="s">
        <v>14</v>
      </c>
      <c r="D5" s="46" t="s">
        <v>252</v>
      </c>
      <c r="E5" s="9" t="s">
        <v>258</v>
      </c>
      <c r="F5" s="46">
        <v>150000</v>
      </c>
      <c r="G5" s="9" t="s">
        <v>254</v>
      </c>
      <c r="H5" s="9" t="s">
        <v>259</v>
      </c>
      <c r="I5" s="46"/>
      <c r="J5" s="60" t="s">
        <v>260</v>
      </c>
      <c r="K5" s="9" t="s">
        <v>261</v>
      </c>
    </row>
    <row r="6" ht="39.75" customHeight="1" spans="1:11">
      <c r="A6" s="46">
        <v>3</v>
      </c>
      <c r="B6" s="9" t="s">
        <v>262</v>
      </c>
      <c r="C6" s="46" t="s">
        <v>16</v>
      </c>
      <c r="D6" s="46" t="s">
        <v>263</v>
      </c>
      <c r="E6" s="9" t="s">
        <v>264</v>
      </c>
      <c r="F6" s="46">
        <v>18000</v>
      </c>
      <c r="G6" s="9" t="s">
        <v>265</v>
      </c>
      <c r="H6" s="9" t="s">
        <v>266</v>
      </c>
      <c r="I6" s="46"/>
      <c r="J6" s="61" t="s">
        <v>267</v>
      </c>
      <c r="K6" s="62" t="s">
        <v>267</v>
      </c>
    </row>
    <row r="7" ht="42" customHeight="1" spans="1:11">
      <c r="A7" s="46">
        <v>4</v>
      </c>
      <c r="B7" s="9" t="s">
        <v>268</v>
      </c>
      <c r="C7" s="46" t="s">
        <v>16</v>
      </c>
      <c r="D7" s="46" t="s">
        <v>263</v>
      </c>
      <c r="E7" s="48" t="s">
        <v>269</v>
      </c>
      <c r="F7" s="46">
        <v>32000</v>
      </c>
      <c r="G7" s="9" t="s">
        <v>270</v>
      </c>
      <c r="H7" s="9" t="s">
        <v>271</v>
      </c>
      <c r="I7" s="63"/>
      <c r="J7" s="64"/>
      <c r="K7" s="65"/>
    </row>
    <row r="8" ht="36" customHeight="1" spans="1:11">
      <c r="A8" s="46">
        <v>5</v>
      </c>
      <c r="B8" s="9" t="s">
        <v>272</v>
      </c>
      <c r="C8" s="46" t="s">
        <v>16</v>
      </c>
      <c r="D8" s="46" t="s">
        <v>273</v>
      </c>
      <c r="E8" s="9" t="s">
        <v>274</v>
      </c>
      <c r="F8" s="46">
        <v>15000</v>
      </c>
      <c r="G8" s="9" t="s">
        <v>270</v>
      </c>
      <c r="H8" s="9" t="s">
        <v>275</v>
      </c>
      <c r="I8" s="63"/>
      <c r="J8" s="9"/>
      <c r="K8" s="65"/>
    </row>
    <row r="9" ht="43.5" customHeight="1" spans="1:11">
      <c r="A9" s="46">
        <v>6</v>
      </c>
      <c r="B9" s="9" t="s">
        <v>276</v>
      </c>
      <c r="C9" s="46" t="s">
        <v>15</v>
      </c>
      <c r="D9" s="46" t="s">
        <v>277</v>
      </c>
      <c r="E9" s="9" t="s">
        <v>278</v>
      </c>
      <c r="F9" s="46">
        <v>207000</v>
      </c>
      <c r="G9" s="9" t="s">
        <v>270</v>
      </c>
      <c r="H9" s="9" t="s">
        <v>279</v>
      </c>
      <c r="I9" s="63"/>
      <c r="J9" s="64"/>
      <c r="K9" s="65"/>
    </row>
    <row r="10" ht="46.5" customHeight="1" spans="1:11">
      <c r="A10" s="46">
        <v>7</v>
      </c>
      <c r="B10" s="9" t="s">
        <v>280</v>
      </c>
      <c r="C10" s="46" t="s">
        <v>15</v>
      </c>
      <c r="D10" s="46" t="s">
        <v>281</v>
      </c>
      <c r="E10" s="9" t="s">
        <v>282</v>
      </c>
      <c r="F10" s="46">
        <v>100000</v>
      </c>
      <c r="G10" s="9" t="s">
        <v>283</v>
      </c>
      <c r="H10" s="9" t="s">
        <v>284</v>
      </c>
      <c r="I10" s="63"/>
      <c r="J10" s="64"/>
      <c r="K10" s="65"/>
    </row>
    <row r="11" ht="51" customHeight="1" spans="1:11">
      <c r="A11" s="46">
        <v>8</v>
      </c>
      <c r="B11" s="9" t="s">
        <v>285</v>
      </c>
      <c r="C11" s="46" t="s">
        <v>15</v>
      </c>
      <c r="D11" s="46" t="s">
        <v>281</v>
      </c>
      <c r="E11" s="9" t="s">
        <v>286</v>
      </c>
      <c r="F11" s="49">
        <v>100000</v>
      </c>
      <c r="G11" s="9" t="s">
        <v>283</v>
      </c>
      <c r="H11" s="9" t="s">
        <v>284</v>
      </c>
      <c r="I11" s="63"/>
      <c r="J11" s="64"/>
      <c r="K11" s="65"/>
    </row>
    <row r="12" ht="43.5" customHeight="1" spans="1:11">
      <c r="A12" s="46">
        <v>9</v>
      </c>
      <c r="B12" s="47" t="s">
        <v>287</v>
      </c>
      <c r="C12" s="46" t="s">
        <v>288</v>
      </c>
      <c r="D12" s="50" t="s">
        <v>289</v>
      </c>
      <c r="E12" s="9" t="s">
        <v>290</v>
      </c>
      <c r="F12" s="46">
        <v>70000</v>
      </c>
      <c r="G12" s="9" t="s">
        <v>270</v>
      </c>
      <c r="H12" s="9" t="s">
        <v>291</v>
      </c>
      <c r="I12" s="66"/>
      <c r="J12" s="61" t="s">
        <v>292</v>
      </c>
      <c r="K12" s="62" t="s">
        <v>292</v>
      </c>
    </row>
    <row r="13" ht="39.95" customHeight="1" spans="1:11">
      <c r="A13" s="46">
        <v>10</v>
      </c>
      <c r="B13" s="9" t="s">
        <v>293</v>
      </c>
      <c r="C13" s="46" t="s">
        <v>17</v>
      </c>
      <c r="D13" s="46" t="s">
        <v>294</v>
      </c>
      <c r="E13" s="9" t="s">
        <v>295</v>
      </c>
      <c r="F13" s="46">
        <v>15000</v>
      </c>
      <c r="G13" s="9" t="s">
        <v>296</v>
      </c>
      <c r="H13" s="9" t="s">
        <v>297</v>
      </c>
      <c r="I13" s="63"/>
      <c r="J13" s="64"/>
      <c r="K13" s="65"/>
    </row>
    <row r="14" ht="42" customHeight="1" spans="1:11">
      <c r="A14" s="46">
        <v>11</v>
      </c>
      <c r="B14" s="9" t="s">
        <v>298</v>
      </c>
      <c r="C14" s="46" t="s">
        <v>17</v>
      </c>
      <c r="D14" s="46" t="s">
        <v>277</v>
      </c>
      <c r="E14" s="9" t="s">
        <v>299</v>
      </c>
      <c r="F14" s="46">
        <v>165000</v>
      </c>
      <c r="G14" s="9" t="s">
        <v>300</v>
      </c>
      <c r="H14" s="9" t="s">
        <v>300</v>
      </c>
      <c r="I14" s="63"/>
      <c r="J14" s="64"/>
      <c r="K14" s="65"/>
    </row>
    <row r="15" ht="36" customHeight="1" spans="1:11">
      <c r="A15" s="46">
        <v>12</v>
      </c>
      <c r="B15" s="51" t="s">
        <v>301</v>
      </c>
      <c r="C15" s="52" t="s">
        <v>14</v>
      </c>
      <c r="D15" s="46" t="s">
        <v>277</v>
      </c>
      <c r="E15" s="51" t="s">
        <v>302</v>
      </c>
      <c r="F15" s="53">
        <v>27000</v>
      </c>
      <c r="G15" s="54" t="s">
        <v>303</v>
      </c>
      <c r="H15" s="9" t="s">
        <v>304</v>
      </c>
      <c r="I15" s="63"/>
      <c r="J15" s="64"/>
      <c r="K15" s="65"/>
    </row>
    <row r="16" ht="36.75" customHeight="1" spans="1:11">
      <c r="A16" s="46">
        <v>13</v>
      </c>
      <c r="B16" s="55" t="s">
        <v>305</v>
      </c>
      <c r="C16" s="52" t="s">
        <v>12</v>
      </c>
      <c r="D16" s="46" t="s">
        <v>299</v>
      </c>
      <c r="E16" s="51" t="s">
        <v>306</v>
      </c>
      <c r="F16" s="53">
        <v>10000</v>
      </c>
      <c r="G16" s="54" t="s">
        <v>303</v>
      </c>
      <c r="H16" s="9" t="s">
        <v>307</v>
      </c>
      <c r="I16" s="63"/>
      <c r="J16" s="64"/>
      <c r="K16" s="65"/>
    </row>
    <row r="17" ht="42" customHeight="1" spans="1:11">
      <c r="A17" s="46">
        <v>14</v>
      </c>
      <c r="B17" s="9" t="s">
        <v>308</v>
      </c>
      <c r="C17" s="46" t="s">
        <v>309</v>
      </c>
      <c r="D17" s="46" t="s">
        <v>273</v>
      </c>
      <c r="E17" s="9" t="s">
        <v>310</v>
      </c>
      <c r="F17" s="46">
        <v>8500</v>
      </c>
      <c r="G17" s="9" t="s">
        <v>300</v>
      </c>
      <c r="H17" s="9" t="s">
        <v>311</v>
      </c>
      <c r="I17" s="63"/>
      <c r="J17" s="64"/>
      <c r="K17" s="65"/>
    </row>
    <row r="18" ht="30.95" customHeight="1" spans="1:11">
      <c r="A18" s="46">
        <v>15</v>
      </c>
      <c r="B18" s="47" t="s">
        <v>312</v>
      </c>
      <c r="C18" s="46" t="s">
        <v>11</v>
      </c>
      <c r="D18" s="46" t="s">
        <v>299</v>
      </c>
      <c r="E18" s="9" t="s">
        <v>313</v>
      </c>
      <c r="F18" s="46">
        <v>720000</v>
      </c>
      <c r="G18" s="9" t="s">
        <v>314</v>
      </c>
      <c r="H18" s="9" t="s">
        <v>315</v>
      </c>
      <c r="I18" s="63"/>
      <c r="J18" s="64"/>
      <c r="K18" s="65"/>
    </row>
    <row r="19" ht="33" customHeight="1" spans="1:11">
      <c r="A19" s="46">
        <v>16</v>
      </c>
      <c r="B19" s="56" t="s">
        <v>316</v>
      </c>
      <c r="C19" s="57" t="s">
        <v>16</v>
      </c>
      <c r="D19" s="46" t="s">
        <v>299</v>
      </c>
      <c r="E19" s="56" t="s">
        <v>317</v>
      </c>
      <c r="F19" s="57">
        <v>16000</v>
      </c>
      <c r="G19" s="56" t="s">
        <v>318</v>
      </c>
      <c r="H19" s="9" t="s">
        <v>319</v>
      </c>
      <c r="I19" s="63"/>
      <c r="J19" s="64"/>
      <c r="K19" s="65"/>
    </row>
    <row r="20" ht="42" customHeight="1" spans="1:11">
      <c r="A20" s="46">
        <v>17</v>
      </c>
      <c r="B20" s="56" t="s">
        <v>320</v>
      </c>
      <c r="C20" s="57" t="s">
        <v>16</v>
      </c>
      <c r="D20" s="46" t="s">
        <v>294</v>
      </c>
      <c r="E20" s="56" t="s">
        <v>321</v>
      </c>
      <c r="F20" s="57">
        <v>38128</v>
      </c>
      <c r="G20" s="56" t="s">
        <v>265</v>
      </c>
      <c r="H20" s="58" t="s">
        <v>322</v>
      </c>
      <c r="I20" s="63"/>
      <c r="J20" s="64"/>
      <c r="K20" s="65"/>
    </row>
    <row r="21" ht="30" customHeight="1" spans="1:11">
      <c r="A21" s="46">
        <v>18</v>
      </c>
      <c r="B21" s="47" t="s">
        <v>323</v>
      </c>
      <c r="C21" s="46" t="s">
        <v>324</v>
      </c>
      <c r="D21" s="46" t="s">
        <v>299</v>
      </c>
      <c r="E21" s="9" t="s">
        <v>325</v>
      </c>
      <c r="F21" s="46">
        <v>100000</v>
      </c>
      <c r="G21" s="9" t="s">
        <v>300</v>
      </c>
      <c r="H21" s="9" t="s">
        <v>326</v>
      </c>
      <c r="I21" s="63"/>
      <c r="J21" s="64"/>
      <c r="K21" s="65"/>
    </row>
    <row r="22" ht="30" customHeight="1" spans="1:9">
      <c r="A22" s="46">
        <v>19</v>
      </c>
      <c r="B22" s="9" t="s">
        <v>327</v>
      </c>
      <c r="C22" s="46" t="s">
        <v>328</v>
      </c>
      <c r="D22" s="46" t="s">
        <v>299</v>
      </c>
      <c r="E22" s="9" t="s">
        <v>299</v>
      </c>
      <c r="F22" s="46" t="s">
        <v>299</v>
      </c>
      <c r="G22" s="9" t="s">
        <v>299</v>
      </c>
      <c r="H22" s="9" t="s">
        <v>299</v>
      </c>
      <c r="I22" s="64"/>
    </row>
    <row r="23" ht="36" customHeight="1" spans="1:9">
      <c r="A23" s="46">
        <v>20</v>
      </c>
      <c r="B23" s="9" t="s">
        <v>329</v>
      </c>
      <c r="C23" s="46" t="s">
        <v>16</v>
      </c>
      <c r="D23" s="59" t="s">
        <v>299</v>
      </c>
      <c r="E23" s="9" t="s">
        <v>330</v>
      </c>
      <c r="F23" s="46">
        <v>200000</v>
      </c>
      <c r="G23" s="9" t="s">
        <v>331</v>
      </c>
      <c r="H23" s="9" t="s">
        <v>332</v>
      </c>
      <c r="I23" s="67" t="s">
        <v>333</v>
      </c>
    </row>
    <row r="24" ht="36" customHeight="1" spans="1:9">
      <c r="A24" s="46">
        <v>21</v>
      </c>
      <c r="B24" s="47" t="s">
        <v>334</v>
      </c>
      <c r="C24" s="46" t="s">
        <v>11</v>
      </c>
      <c r="D24" s="46" t="s">
        <v>294</v>
      </c>
      <c r="E24" s="9" t="s">
        <v>335</v>
      </c>
      <c r="F24" s="46">
        <v>14000</v>
      </c>
      <c r="G24" s="9" t="s">
        <v>265</v>
      </c>
      <c r="H24" s="9" t="s">
        <v>265</v>
      </c>
      <c r="I24" s="64"/>
    </row>
    <row r="25" ht="43" customHeight="1" spans="1:9">
      <c r="A25" s="46">
        <v>22</v>
      </c>
      <c r="B25" s="47" t="s">
        <v>336</v>
      </c>
      <c r="C25" s="46" t="s">
        <v>11</v>
      </c>
      <c r="D25" s="46" t="s">
        <v>281</v>
      </c>
      <c r="E25" s="9" t="s">
        <v>337</v>
      </c>
      <c r="F25" s="46">
        <v>135000</v>
      </c>
      <c r="G25" s="9" t="s">
        <v>338</v>
      </c>
      <c r="H25" s="9" t="s">
        <v>339</v>
      </c>
      <c r="I25" s="64"/>
    </row>
    <row r="26" ht="32.25" customHeight="1" spans="1:9">
      <c r="A26" s="46">
        <v>23</v>
      </c>
      <c r="B26" s="47" t="s">
        <v>340</v>
      </c>
      <c r="C26" s="46" t="s">
        <v>11</v>
      </c>
      <c r="D26" s="46" t="s">
        <v>281</v>
      </c>
      <c r="E26" s="9" t="s">
        <v>341</v>
      </c>
      <c r="F26" s="46">
        <v>20000</v>
      </c>
      <c r="G26" s="9" t="s">
        <v>270</v>
      </c>
      <c r="H26" s="9" t="s">
        <v>342</v>
      </c>
      <c r="I26" s="64"/>
    </row>
  </sheetData>
  <mergeCells count="3">
    <mergeCell ref="A1:I1"/>
    <mergeCell ref="B2:C2"/>
    <mergeCell ref="G2:I2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workbookViewId="0">
      <pane ySplit="4" topLeftCell="A5" activePane="bottomLeft" state="frozen"/>
      <selection/>
      <selection pane="bottomLeft" activeCell="H15" sqref="H15"/>
    </sheetView>
  </sheetViews>
  <sheetFormatPr defaultColWidth="9" defaultRowHeight="15" outlineLevelRow="7" outlineLevelCol="7"/>
  <cols>
    <col min="1" max="1" width="5.75" style="13" customWidth="1"/>
    <col min="2" max="2" width="26.5" style="14" customWidth="1"/>
    <col min="3" max="3" width="8.875" style="13" customWidth="1"/>
    <col min="4" max="4" width="30.125" style="14" customWidth="1"/>
    <col min="5" max="5" width="8.875" style="13" customWidth="1"/>
    <col min="6" max="6" width="10.5" style="13" customWidth="1"/>
    <col min="7" max="7" width="7.5" style="13" customWidth="1"/>
    <col min="8" max="8" width="23.5" style="15" customWidth="1"/>
    <col min="9" max="16384" width="9" style="14"/>
  </cols>
  <sheetData>
    <row r="1" s="11" customFormat="1" ht="27" customHeight="1" spans="1:8">
      <c r="A1" s="16" t="s">
        <v>343</v>
      </c>
      <c r="B1" s="16"/>
      <c r="C1" s="16"/>
      <c r="D1" s="16"/>
      <c r="E1" s="16"/>
      <c r="F1" s="16"/>
      <c r="G1" s="16"/>
      <c r="H1" s="16"/>
    </row>
    <row r="2" spans="1:8">
      <c r="A2" s="17"/>
      <c r="B2" s="17"/>
      <c r="C2" s="17"/>
      <c r="D2" s="17"/>
      <c r="E2" s="17"/>
      <c r="F2" s="17"/>
      <c r="G2" s="17"/>
      <c r="H2" s="18" t="s">
        <v>24</v>
      </c>
    </row>
    <row r="3" s="12" customFormat="1" ht="23.25" customHeight="1" spans="1:8">
      <c r="A3" s="19" t="s">
        <v>2</v>
      </c>
      <c r="B3" s="19" t="s">
        <v>344</v>
      </c>
      <c r="C3" s="20" t="s">
        <v>3</v>
      </c>
      <c r="D3" s="19" t="s">
        <v>345</v>
      </c>
      <c r="E3" s="19" t="s">
        <v>28</v>
      </c>
      <c r="F3" s="19" t="s">
        <v>346</v>
      </c>
      <c r="G3" s="19" t="s">
        <v>347</v>
      </c>
      <c r="H3" s="19"/>
    </row>
    <row r="4" s="12" customFormat="1" ht="27.75" customHeight="1" spans="1:8">
      <c r="A4" s="19"/>
      <c r="B4" s="19"/>
      <c r="C4" s="21"/>
      <c r="D4" s="19"/>
      <c r="E4" s="19"/>
      <c r="F4" s="19"/>
      <c r="G4" s="19" t="s">
        <v>348</v>
      </c>
      <c r="H4" s="22" t="s">
        <v>349</v>
      </c>
    </row>
    <row r="5" s="12" customFormat="1" ht="33" customHeight="1" spans="1:8">
      <c r="A5" s="23">
        <v>1</v>
      </c>
      <c r="B5" s="24" t="s">
        <v>350</v>
      </c>
      <c r="C5" s="25" t="s">
        <v>16</v>
      </c>
      <c r="D5" s="26" t="s">
        <v>351</v>
      </c>
      <c r="E5" s="27">
        <v>7098</v>
      </c>
      <c r="F5" s="27"/>
      <c r="G5" s="27">
        <v>7098</v>
      </c>
      <c r="H5" s="28" t="s">
        <v>43</v>
      </c>
    </row>
    <row r="6" s="12" customFormat="1" ht="33" customHeight="1" spans="1:8">
      <c r="A6" s="23">
        <v>2</v>
      </c>
      <c r="B6" s="24" t="s">
        <v>352</v>
      </c>
      <c r="C6" s="25" t="s">
        <v>16</v>
      </c>
      <c r="D6" s="24" t="s">
        <v>353</v>
      </c>
      <c r="E6" s="29">
        <v>7633</v>
      </c>
      <c r="F6" s="27"/>
      <c r="G6" s="27">
        <v>5000</v>
      </c>
      <c r="H6" s="30" t="s">
        <v>354</v>
      </c>
    </row>
    <row r="7" s="12" customFormat="1" ht="40.5" customHeight="1" spans="1:8">
      <c r="A7" s="23">
        <v>3</v>
      </c>
      <c r="B7" s="28" t="s">
        <v>355</v>
      </c>
      <c r="C7" s="27" t="s">
        <v>356</v>
      </c>
      <c r="D7" s="28" t="s">
        <v>357</v>
      </c>
      <c r="E7" s="27">
        <v>14224</v>
      </c>
      <c r="F7" s="31">
        <v>11224</v>
      </c>
      <c r="G7" s="31">
        <v>3000</v>
      </c>
      <c r="H7" s="28" t="s">
        <v>358</v>
      </c>
    </row>
    <row r="8" s="12" customFormat="1" ht="52.5" customHeight="1" spans="1:8">
      <c r="A8" s="23">
        <v>4</v>
      </c>
      <c r="B8" s="32" t="s">
        <v>359</v>
      </c>
      <c r="C8" s="33" t="s">
        <v>356</v>
      </c>
      <c r="D8" s="32" t="s">
        <v>360</v>
      </c>
      <c r="E8" s="27">
        <v>8500</v>
      </c>
      <c r="F8" s="27">
        <v>701</v>
      </c>
      <c r="G8" s="27">
        <v>6800</v>
      </c>
      <c r="H8" s="34" t="s">
        <v>361</v>
      </c>
    </row>
  </sheetData>
  <mergeCells count="8">
    <mergeCell ref="A1:H1"/>
    <mergeCell ref="G3:H3"/>
    <mergeCell ref="A3:A4"/>
    <mergeCell ref="B3:B4"/>
    <mergeCell ref="C3:C4"/>
    <mergeCell ref="D3:D4"/>
    <mergeCell ref="E3:E4"/>
    <mergeCell ref="F3:F4"/>
  </mergeCells>
  <pageMargins left="0.75" right="0.75" top="0.979166666666667" bottom="0.979166666666667" header="0.509027777777778" footer="0.509027777777778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3" sqref="C13"/>
    </sheetView>
  </sheetViews>
  <sheetFormatPr defaultColWidth="9" defaultRowHeight="15" outlineLevelCol="7"/>
  <cols>
    <col min="1" max="1" width="18.625" style="1" customWidth="1"/>
    <col min="2" max="2" width="16.125" style="2" customWidth="1"/>
    <col min="3" max="3" width="16.125" style="3" customWidth="1"/>
    <col min="4" max="4" width="13.875" style="2" customWidth="1"/>
    <col min="5" max="5" width="13.875" style="3" customWidth="1"/>
    <col min="6" max="7" width="9" style="4"/>
    <col min="8" max="16384" width="9" style="5"/>
  </cols>
  <sheetData>
    <row r="1" ht="28.5" customHeight="1" spans="1:8">
      <c r="A1" s="6"/>
      <c r="B1" s="7" t="s">
        <v>362</v>
      </c>
      <c r="C1" s="8" t="s">
        <v>363</v>
      </c>
      <c r="D1" s="7" t="s">
        <v>364</v>
      </c>
      <c r="E1" s="8" t="s">
        <v>365</v>
      </c>
      <c r="F1" s="8" t="s">
        <v>366</v>
      </c>
      <c r="G1" s="8" t="s">
        <v>367</v>
      </c>
      <c r="H1" s="2"/>
    </row>
    <row r="2" ht="24.95" customHeight="1" spans="1:8">
      <c r="A2" s="9" t="s">
        <v>11</v>
      </c>
      <c r="B2" s="7">
        <f>SUMIF(重点新开工项目!C5:C16,"水利局",重点新开工项目!H5:H16)</f>
        <v>3300</v>
      </c>
      <c r="C2" s="8">
        <f>SUMIF(重点新开工项目!C5:C16,"水利局",重点新开工项目!I5:I16)</f>
        <v>3380</v>
      </c>
      <c r="D2" s="7">
        <f>SUMIF(重点续建项目!C5:C31,"水利局",重点续建项目!H5:H31)</f>
        <v>19145</v>
      </c>
      <c r="E2" s="8">
        <f>SUMIF(重点续建项目!C5:C31,"水利局",重点续建项目!I5:I31)</f>
        <v>19149</v>
      </c>
      <c r="F2" s="8">
        <f>B2+D2</f>
        <v>22445</v>
      </c>
      <c r="G2" s="8">
        <f>C2+E2</f>
        <v>22529</v>
      </c>
      <c r="H2" s="2"/>
    </row>
    <row r="3" ht="24.95" customHeight="1" spans="1:8">
      <c r="A3" s="9" t="s">
        <v>12</v>
      </c>
      <c r="B3" s="7">
        <f>SUMIF(重点新开工项目!C5:C16,"农业农村局*",重点新开工项目!H5:H16)</f>
        <v>0</v>
      </c>
      <c r="C3" s="8">
        <f>SUMIF(重点新开工项目!C5:C16,"农业农村局*",重点新开工项目!I5:I16)</f>
        <v>0</v>
      </c>
      <c r="D3" s="7">
        <f>SUMIF(重点续建项目!C5:C31,"农业农村局*",重点续建项目!H5:H31)</f>
        <v>17440</v>
      </c>
      <c r="E3" s="8">
        <f>SUMIF(重点续建项目!C5:C31,"农业农村局*",重点续建项目!I5:I31)</f>
        <v>23240</v>
      </c>
      <c r="F3" s="8">
        <f t="shared" ref="F3:F13" si="0">B3+D3</f>
        <v>17440</v>
      </c>
      <c r="G3" s="8">
        <f t="shared" ref="G3:G13" si="1">C3+E3</f>
        <v>23240</v>
      </c>
      <c r="H3" s="2"/>
    </row>
    <row r="4" ht="24.95" customHeight="1" spans="1:8">
      <c r="A4" s="9" t="s">
        <v>13</v>
      </c>
      <c r="B4" s="7">
        <f>SUMIF(重点新开工项目!C5:C16,"自然资源和规划局",重点新开工项目!H5:H16)</f>
        <v>24000</v>
      </c>
      <c r="C4" s="8">
        <f>SUMIF(重点新开工项目!C5:C16,"自然资源和规划局",重点新开工项目!I5:I16)</f>
        <v>23913</v>
      </c>
      <c r="D4" s="7">
        <f>SUMIF(重点续建项目!C5:C31,"自然资源和规划局",重点续建项目!H5:H31)</f>
        <v>0</v>
      </c>
      <c r="E4" s="8">
        <f>SUMIF(重点续建项目!C5:C31,"自然资源和规划局",重点续建项目!I5:I31)</f>
        <v>0</v>
      </c>
      <c r="F4" s="8">
        <f t="shared" si="0"/>
        <v>24000</v>
      </c>
      <c r="G4" s="8">
        <f t="shared" si="1"/>
        <v>23913</v>
      </c>
      <c r="H4" s="2"/>
    </row>
    <row r="5" ht="24.95" customHeight="1" spans="1:8">
      <c r="A5" s="9" t="s">
        <v>14</v>
      </c>
      <c r="B5" s="7">
        <f>SUMIF(重点新开工项目!C5:C16,"集聚区管委会",重点新开工项目!H5:H16)</f>
        <v>36000</v>
      </c>
      <c r="C5" s="8">
        <f>SUMIF(重点新开工项目!C5:C16,"集聚区管委会",重点新开工项目!I5:I16)</f>
        <v>44808</v>
      </c>
      <c r="D5" s="7">
        <f>SUMIF(重点续建项目!C5:C31,"集聚区管委会",重点续建项目!H5:H31)</f>
        <v>31780</v>
      </c>
      <c r="E5" s="8">
        <f>SUMIF(重点续建项目!C5:C31,"集聚区管委会",重点续建项目!I5:I31)</f>
        <v>23015</v>
      </c>
      <c r="F5" s="8">
        <f t="shared" si="0"/>
        <v>67780</v>
      </c>
      <c r="G5" s="8">
        <f t="shared" si="1"/>
        <v>67823</v>
      </c>
      <c r="H5" s="2"/>
    </row>
    <row r="6" ht="24.95" customHeight="1" spans="1:8">
      <c r="A6" s="9" t="s">
        <v>15</v>
      </c>
      <c r="B6" s="7">
        <f>SUMIF(重点新开工项目!C5:C16,"交通运输局",重点新开工项目!H5:H16)</f>
        <v>0</v>
      </c>
      <c r="C6" s="8">
        <f>SUMIF(重点新开工项目!C5:C16,"交通运输局",重点新开工项目!I5:I16)</f>
        <v>0</v>
      </c>
      <c r="D6" s="7">
        <f>SUMIF(重点续建项目!C5:C31,"交通运输局",重点续建项目!H5:H31)</f>
        <v>45250</v>
      </c>
      <c r="E6" s="8">
        <f>SUMIF(重点续建项目!C5:C31,"交通运输局",重点续建项目!I5:I31)</f>
        <v>46332</v>
      </c>
      <c r="F6" s="8">
        <f t="shared" si="0"/>
        <v>45250</v>
      </c>
      <c r="G6" s="8">
        <f t="shared" si="1"/>
        <v>46332</v>
      </c>
      <c r="H6" s="2"/>
    </row>
    <row r="7" ht="24.95" customHeight="1" spans="1:8">
      <c r="A7" s="9" t="s">
        <v>16</v>
      </c>
      <c r="B7" s="7">
        <f>SUMIF(重点新开工项目!C5:C16,"建设局*",重点新开工项目!H5:H16)</f>
        <v>10520</v>
      </c>
      <c r="C7" s="8">
        <f>SUMIF(重点新开工项目!C5:C16,"建设局*",重点新开工项目!I5:I16)</f>
        <v>8882</v>
      </c>
      <c r="D7" s="7">
        <f>SUMIF(重点续建项目!C5:C31,"建设局*",重点续建项目!H5:H31)</f>
        <v>68565</v>
      </c>
      <c r="E7" s="8">
        <f>SUMIF(重点续建项目!C5:C31,"建设局*",重点续建项目!I5:I31)</f>
        <v>65618</v>
      </c>
      <c r="F7" s="8">
        <f t="shared" si="0"/>
        <v>79085</v>
      </c>
      <c r="G7" s="8">
        <f t="shared" si="1"/>
        <v>74500</v>
      </c>
      <c r="H7" s="2"/>
    </row>
    <row r="8" ht="24.95" customHeight="1" spans="1:8">
      <c r="A8" s="9" t="s">
        <v>368</v>
      </c>
      <c r="B8" s="7">
        <f>SUMIF(重点新开工项目!C5:C16,"文广旅体局",重点新开工项目!H5:H16)</f>
        <v>0</v>
      </c>
      <c r="C8" s="8">
        <f>SUMIF(重点新开工项目!C5:C16,"文广旅体局",重点新开工项目!I5:I16)</f>
        <v>0</v>
      </c>
      <c r="D8" s="7">
        <f>SUMIF(重点续建项目!C5:C31,"文广旅体局",重点续建项目!H5:H31)</f>
        <v>18215</v>
      </c>
      <c r="E8" s="8">
        <f>SUMIF(重点续建项目!C5:C31,"文广旅体局",重点续建项目!I5:I31)</f>
        <v>17280</v>
      </c>
      <c r="F8" s="8">
        <f t="shared" si="0"/>
        <v>18215</v>
      </c>
      <c r="G8" s="8">
        <f t="shared" si="1"/>
        <v>17280</v>
      </c>
      <c r="H8" s="2"/>
    </row>
    <row r="9" ht="24.95" customHeight="1" spans="1:8">
      <c r="A9" s="9" t="s">
        <v>18</v>
      </c>
      <c r="B9" s="7">
        <f>SUMIF(重点新开工项目!C5:C16,"铁办",重点新开工项目!H5:H16)</f>
        <v>0</v>
      </c>
      <c r="C9" s="8">
        <f>SUMIF(重点新开工项目!C5:C16,"铁办",重点新开工项目!I5:I16)</f>
        <v>0</v>
      </c>
      <c r="D9" s="7">
        <f>SUMIF(重点续建项目!C5:C31,"铁办",重点续建项目!H5:H31)</f>
        <v>22000</v>
      </c>
      <c r="E9" s="8">
        <f>SUMIF(重点续建项目!C5:C31,"铁办",重点续建项目!I5:I31)</f>
        <v>22853</v>
      </c>
      <c r="F9" s="8">
        <f t="shared" si="0"/>
        <v>22000</v>
      </c>
      <c r="G9" s="8">
        <f t="shared" si="1"/>
        <v>22853</v>
      </c>
      <c r="H9" s="2"/>
    </row>
    <row r="10" ht="24.95" customHeight="1" spans="1:8">
      <c r="A10" s="9" t="s">
        <v>19</v>
      </c>
      <c r="B10" s="7">
        <f>SUMIF(重点新开工项目!C5:C16,"供电公司",重点新开工项目!H5:H16)</f>
        <v>8750</v>
      </c>
      <c r="C10" s="8">
        <f>SUMIF(重点新开工项目!C5:C16,"供电公司",重点新开工项目!I5:I16)</f>
        <v>8000</v>
      </c>
      <c r="D10" s="7">
        <f>SUMIF(重点续建项目!C5:C31,"供电公司",重点续建项目!H5:H31)</f>
        <v>0</v>
      </c>
      <c r="E10" s="8">
        <f>SUMIF(重点续建项目!C5:C31,"供电公司",重点续建项目!I5:I31)</f>
        <v>0</v>
      </c>
      <c r="F10" s="8">
        <f t="shared" si="0"/>
        <v>8750</v>
      </c>
      <c r="G10" s="8">
        <f t="shared" si="1"/>
        <v>8000</v>
      </c>
      <c r="H10" s="2"/>
    </row>
    <row r="11" ht="24.95" customHeight="1" spans="1:8">
      <c r="A11" s="9" t="s">
        <v>20</v>
      </c>
      <c r="B11" s="7">
        <f>SUMIF(重点新开工项目!C5:C16,"教育局",重点新开工项目!H5:H16)</f>
        <v>3500</v>
      </c>
      <c r="C11" s="8">
        <f>SUMIF(重点新开工项目!C5:C16,"教育局",重点新开工项目!I5:I16)</f>
        <v>3500</v>
      </c>
      <c r="D11" s="7">
        <f>SUMIF(重点续建项目!C5:C31,"教育局",重点续建项目!H5:H31)</f>
        <v>12734</v>
      </c>
      <c r="E11" s="8">
        <f>SUMIF(重点续建项目!C5:C31,"教育局",重点续建项目!I5:I31)</f>
        <v>12734</v>
      </c>
      <c r="F11" s="8">
        <f t="shared" si="0"/>
        <v>16234</v>
      </c>
      <c r="G11" s="8">
        <f t="shared" si="1"/>
        <v>16234</v>
      </c>
      <c r="H11" s="2"/>
    </row>
    <row r="12" ht="24.95" customHeight="1" spans="1:8">
      <c r="A12" s="10" t="s">
        <v>21</v>
      </c>
      <c r="B12" s="7">
        <f>SUMIF(重点新开工项目!C5:C16,"卫生健康局",重点新开工项目!H5:H16)</f>
        <v>12500</v>
      </c>
      <c r="C12" s="8">
        <f>SUMIF(重点新开工项目!C5:C16,"卫生健康局",重点新开工项目!I5:I16)</f>
        <v>8452</v>
      </c>
      <c r="D12" s="7">
        <f>SUMIF(重点续建项目!C5:C31,"卫生健康局",重点续建项目!H5:H31)</f>
        <v>8550</v>
      </c>
      <c r="E12" s="8">
        <f>SUMIF(重点续建项目!C5:C31,"卫生健康局",重点续建项目!I5:I31)</f>
        <v>9650</v>
      </c>
      <c r="F12" s="8">
        <f t="shared" si="0"/>
        <v>21050</v>
      </c>
      <c r="G12" s="8">
        <f t="shared" si="1"/>
        <v>18102</v>
      </c>
      <c r="H12" s="2"/>
    </row>
    <row r="13" ht="24.95" customHeight="1" spans="1:8">
      <c r="A13" s="10" t="s">
        <v>22</v>
      </c>
      <c r="B13" s="7">
        <f>SUMIF(重点新开工项目!C5:C16,"水投公司*",重点新开工项目!H5:H16)</f>
        <v>0</v>
      </c>
      <c r="C13" s="8">
        <f>SUMIF(重点新开工项目!C5:C16,"水投公司*",重点新开工项目!I5:I16)</f>
        <v>0</v>
      </c>
      <c r="D13" s="7">
        <f>SUMIF(重点续建项目!C5:C31,"水投公司*",重点续建项目!H5:H31)</f>
        <v>7300</v>
      </c>
      <c r="E13" s="8">
        <f>SUMIF(重点续建项目!C5:C31,"水投公司*",重点续建项目!I5:I31)</f>
        <v>7333</v>
      </c>
      <c r="F13" s="8">
        <f t="shared" si="0"/>
        <v>7300</v>
      </c>
      <c r="G13" s="8">
        <f t="shared" si="1"/>
        <v>7333</v>
      </c>
      <c r="H13" s="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syxfzjhj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RWVUBT</vt:lpstr>
      <vt:lpstr>总表</vt:lpstr>
      <vt:lpstr>重点新开工项目</vt:lpstr>
      <vt:lpstr>重点续建项目</vt:lpstr>
      <vt:lpstr>重点预备项目</vt:lpstr>
      <vt:lpstr>重大前期项目</vt:lpstr>
      <vt:lpstr>独立市重点项目</vt:lpstr>
      <vt:lpstr>过渡表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ltj</dc:creator>
  <cp:lastModifiedBy>李火华</cp:lastModifiedBy>
  <cp:revision>1</cp:revision>
  <dcterms:created xsi:type="dcterms:W3CDTF">2005-07-29T09:44:00Z</dcterms:created>
  <cp:lastPrinted>2020-07-31T02:20:00Z</cp:lastPrinted>
  <dcterms:modified xsi:type="dcterms:W3CDTF">2021-12-29T08:49:05Z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C0841DD01F6F4F35895DEDFC333935EE</vt:lpwstr>
  </property>
</Properties>
</file>